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001809\Documents\Lemming des Jahres\"/>
    </mc:Choice>
  </mc:AlternateContent>
  <bookViews>
    <workbookView xWindow="0" yWindow="60" windowWidth="11265" windowHeight="685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AS3" i="1" l="1"/>
  <c r="AS4" i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M3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F3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S8" i="1"/>
  <c r="S25" i="1"/>
  <c r="S26" i="1"/>
  <c r="S29" i="1"/>
  <c r="S30" i="1"/>
  <c r="M11" i="1"/>
  <c r="M13" i="1"/>
  <c r="M15" i="1"/>
  <c r="M16" i="1"/>
  <c r="M18" i="1"/>
  <c r="M19" i="1"/>
  <c r="M20" i="1"/>
  <c r="M21" i="1"/>
  <c r="M23" i="1"/>
  <c r="M24" i="1"/>
  <c r="M27" i="1"/>
  <c r="M28" i="1"/>
  <c r="AU30" i="1" l="1"/>
  <c r="AR30" i="1"/>
  <c r="AQ30" i="1"/>
  <c r="AO30" i="1"/>
  <c r="AL30" i="1"/>
  <c r="AK30" i="1"/>
  <c r="AH30" i="1"/>
  <c r="AE30" i="1"/>
  <c r="AD30" i="1"/>
  <c r="AB30" i="1"/>
  <c r="Y30" i="1"/>
  <c r="X30" i="1"/>
  <c r="U30" i="1"/>
  <c r="R30" i="1"/>
  <c r="Q30" i="1"/>
  <c r="L30" i="1"/>
  <c r="E30" i="1"/>
  <c r="M30" i="1" s="1"/>
  <c r="AU29" i="1"/>
  <c r="AR29" i="1"/>
  <c r="AQ29" i="1"/>
  <c r="AO29" i="1"/>
  <c r="AL29" i="1"/>
  <c r="AK29" i="1"/>
  <c r="AH29" i="1"/>
  <c r="AE29" i="1"/>
  <c r="AD29" i="1"/>
  <c r="AB29" i="1"/>
  <c r="Y29" i="1"/>
  <c r="X29" i="1"/>
  <c r="U29" i="1"/>
  <c r="R29" i="1"/>
  <c r="Q29" i="1"/>
  <c r="L29" i="1"/>
  <c r="E29" i="1"/>
  <c r="M29" i="1" s="1"/>
  <c r="AN30" i="1" l="1"/>
  <c r="AA30" i="1"/>
  <c r="AA29" i="1"/>
  <c r="AN29" i="1"/>
  <c r="AT29" i="1"/>
  <c r="N30" i="1"/>
  <c r="T30" i="1"/>
  <c r="AG30" i="1"/>
  <c r="AI30" i="1" s="1"/>
  <c r="AT30" i="1"/>
  <c r="N29" i="1"/>
  <c r="T29" i="1"/>
  <c r="AG29" i="1"/>
  <c r="AI29" i="1" s="1"/>
  <c r="AU20" i="1"/>
  <c r="AR20" i="1"/>
  <c r="AQ20" i="1"/>
  <c r="AO20" i="1"/>
  <c r="AL20" i="1"/>
  <c r="AK20" i="1"/>
  <c r="AH20" i="1"/>
  <c r="AE20" i="1"/>
  <c r="AD20" i="1"/>
  <c r="AB20" i="1"/>
  <c r="Y20" i="1"/>
  <c r="X20" i="1"/>
  <c r="R20" i="1"/>
  <c r="O20" i="1"/>
  <c r="L20" i="1"/>
  <c r="K20" i="1"/>
  <c r="E20" i="1"/>
  <c r="S20" i="1" s="1"/>
  <c r="E13" i="1"/>
  <c r="S13" i="1" s="1"/>
  <c r="E19" i="1"/>
  <c r="S19" i="1" s="1"/>
  <c r="E26" i="1"/>
  <c r="M26" i="1" s="1"/>
  <c r="E16" i="1"/>
  <c r="S16" i="1" s="1"/>
  <c r="E3" i="1"/>
  <c r="E4" i="1"/>
  <c r="E24" i="1"/>
  <c r="S24" i="1" s="1"/>
  <c r="E5" i="1"/>
  <c r="E22" i="1"/>
  <c r="E15" i="1"/>
  <c r="S15" i="1" s="1"/>
  <c r="E12" i="1"/>
  <c r="E11" i="1"/>
  <c r="S11" i="1" s="1"/>
  <c r="E14" i="1"/>
  <c r="E18" i="1"/>
  <c r="S18" i="1" s="1"/>
  <c r="E28" i="1"/>
  <c r="S28" i="1" s="1"/>
  <c r="E7" i="1"/>
  <c r="E25" i="1"/>
  <c r="M25" i="1" s="1"/>
  <c r="E10" i="1"/>
  <c r="E27" i="1"/>
  <c r="S27" i="1" s="1"/>
  <c r="E8" i="1"/>
  <c r="M8" i="1" s="1"/>
  <c r="E23" i="1"/>
  <c r="S23" i="1" s="1"/>
  <c r="E21" i="1"/>
  <c r="S21" i="1" s="1"/>
  <c r="E17" i="1"/>
  <c r="E9" i="1"/>
  <c r="E6" i="1"/>
  <c r="S10" i="1" l="1"/>
  <c r="M10" i="1"/>
  <c r="S4" i="1"/>
  <c r="M4" i="1"/>
  <c r="S12" i="1"/>
  <c r="M12" i="1"/>
  <c r="S6" i="1"/>
  <c r="M6" i="1"/>
  <c r="S14" i="1"/>
  <c r="M14" i="1"/>
  <c r="S22" i="1"/>
  <c r="M22" i="1"/>
  <c r="S3" i="1"/>
  <c r="M3" i="1"/>
  <c r="S17" i="1"/>
  <c r="M17" i="1"/>
  <c r="S9" i="1"/>
  <c r="M9" i="1"/>
  <c r="S7" i="1"/>
  <c r="M7" i="1"/>
  <c r="S5" i="1"/>
  <c r="M5" i="1"/>
  <c r="V30" i="1"/>
  <c r="N20" i="1"/>
  <c r="V29" i="1"/>
  <c r="AG20" i="1"/>
  <c r="T20" i="1"/>
  <c r="AA20" i="1"/>
  <c r="AN20" i="1"/>
  <c r="AT20" i="1"/>
  <c r="AR22" i="1"/>
  <c r="AO22" i="1"/>
  <c r="AL22" i="1"/>
  <c r="AK22" i="1"/>
  <c r="AH22" i="1"/>
  <c r="AE22" i="1"/>
  <c r="AD22" i="1"/>
  <c r="AB22" i="1"/>
  <c r="Y22" i="1"/>
  <c r="X22" i="1"/>
  <c r="R22" i="1"/>
  <c r="L22" i="1"/>
  <c r="AU18" i="1"/>
  <c r="AU6" i="1"/>
  <c r="AU7" i="1"/>
  <c r="AR3" i="1"/>
  <c r="AR4" i="1"/>
  <c r="AR9" i="1"/>
  <c r="AR11" i="1"/>
  <c r="AR25" i="1"/>
  <c r="AR18" i="1"/>
  <c r="AR24" i="1"/>
  <c r="AR8" i="1"/>
  <c r="AR13" i="1"/>
  <c r="AR23" i="1"/>
  <c r="AR19" i="1"/>
  <c r="AR6" i="1"/>
  <c r="AR7" i="1"/>
  <c r="AR10" i="1"/>
  <c r="AR12" i="1"/>
  <c r="AR14" i="1"/>
  <c r="AR17" i="1"/>
  <c r="AR21" i="1"/>
  <c r="AR15" i="1"/>
  <c r="AR16" i="1"/>
  <c r="AR27" i="1"/>
  <c r="AR28" i="1"/>
  <c r="AR5" i="1"/>
  <c r="AR26" i="1"/>
  <c r="AQ11" i="1"/>
  <c r="AQ18" i="1"/>
  <c r="AQ19" i="1"/>
  <c r="AQ6" i="1"/>
  <c r="AQ7" i="1"/>
  <c r="AQ16" i="1"/>
  <c r="AQ28" i="1"/>
  <c r="AQ5" i="1"/>
  <c r="AQ26" i="1"/>
  <c r="V20" i="1" l="1"/>
  <c r="AI20" i="1"/>
  <c r="AT10" i="1"/>
  <c r="AT6" i="1"/>
  <c r="AG22" i="1"/>
  <c r="AT12" i="1"/>
  <c r="T22" i="1"/>
  <c r="AA22" i="1"/>
  <c r="N22" i="1"/>
  <c r="AQ22" i="1"/>
  <c r="AN22" i="1"/>
  <c r="AT22" i="1"/>
  <c r="AT18" i="1"/>
  <c r="AQ15" i="1"/>
  <c r="AT17" i="1"/>
  <c r="AT23" i="1"/>
  <c r="AT11" i="1"/>
  <c r="AT26" i="1"/>
  <c r="AT28" i="1"/>
  <c r="AT16" i="1"/>
  <c r="AT5" i="1"/>
  <c r="AQ13" i="1"/>
  <c r="AQ3" i="1"/>
  <c r="AQ27" i="1"/>
  <c r="AQ12" i="1"/>
  <c r="AQ10" i="1"/>
  <c r="AQ14" i="1"/>
  <c r="AQ17" i="1"/>
  <c r="AQ23" i="1"/>
  <c r="AQ24" i="1"/>
  <c r="AT14" i="1"/>
  <c r="AT7" i="1"/>
  <c r="AT13" i="1"/>
  <c r="AT3" i="1"/>
  <c r="AQ25" i="1"/>
  <c r="AT27" i="1"/>
  <c r="AT19" i="1"/>
  <c r="AQ21" i="1"/>
  <c r="AQ9" i="1"/>
  <c r="AQ8" i="1"/>
  <c r="AQ4" i="1"/>
  <c r="AO9" i="1"/>
  <c r="AO11" i="1"/>
  <c r="AO18" i="1"/>
  <c r="AO8" i="1"/>
  <c r="AO13" i="1"/>
  <c r="AO19" i="1"/>
  <c r="AO6" i="1"/>
  <c r="AO7" i="1"/>
  <c r="AO12" i="1"/>
  <c r="AO14" i="1"/>
  <c r="AO17" i="1"/>
  <c r="AO21" i="1"/>
  <c r="AO16" i="1"/>
  <c r="AO27" i="1"/>
  <c r="AO28" i="1"/>
  <c r="AO5" i="1"/>
  <c r="AO26" i="1"/>
  <c r="AK9" i="1"/>
  <c r="AK11" i="1"/>
  <c r="AK18" i="1"/>
  <c r="AK8" i="1"/>
  <c r="AK13" i="1"/>
  <c r="AK19" i="1"/>
  <c r="AK6" i="1"/>
  <c r="AK7" i="1"/>
  <c r="AK12" i="1"/>
  <c r="AK14" i="1"/>
  <c r="AK17" i="1"/>
  <c r="AK21" i="1"/>
  <c r="AK16" i="1"/>
  <c r="AK27" i="1"/>
  <c r="AK28" i="1"/>
  <c r="AK5" i="1"/>
  <c r="AK26" i="1"/>
  <c r="AL9" i="1"/>
  <c r="AL11" i="1"/>
  <c r="AL25" i="1"/>
  <c r="AL18" i="1"/>
  <c r="AL24" i="1"/>
  <c r="AL8" i="1"/>
  <c r="AL13" i="1"/>
  <c r="AL23" i="1"/>
  <c r="AL19" i="1"/>
  <c r="AL6" i="1"/>
  <c r="AL7" i="1"/>
  <c r="AL10" i="1"/>
  <c r="AL12" i="1"/>
  <c r="AL14" i="1"/>
  <c r="AL17" i="1"/>
  <c r="AL21" i="1"/>
  <c r="AL15" i="1"/>
  <c r="AL16" i="1"/>
  <c r="AL27" i="1"/>
  <c r="AL28" i="1"/>
  <c r="AL5" i="1"/>
  <c r="AL26" i="1"/>
  <c r="AL3" i="1"/>
  <c r="AL4" i="1"/>
  <c r="AI22" i="1" l="1"/>
  <c r="AN18" i="1"/>
  <c r="V22" i="1"/>
  <c r="AN14" i="1"/>
  <c r="AN13" i="1"/>
  <c r="AN5" i="1"/>
  <c r="AN28" i="1"/>
  <c r="AN17" i="1"/>
  <c r="AN16" i="1"/>
  <c r="AN7" i="1"/>
  <c r="AN26" i="1"/>
  <c r="AN27" i="1"/>
  <c r="AN9" i="1"/>
  <c r="AN19" i="1"/>
  <c r="AK24" i="1"/>
  <c r="AN21" i="1"/>
  <c r="AN12" i="1"/>
  <c r="AN6" i="1"/>
  <c r="AN8" i="1"/>
  <c r="AN11" i="1"/>
  <c r="AK15" i="1"/>
  <c r="AK10" i="1"/>
  <c r="AK23" i="1"/>
  <c r="AK3" i="1"/>
  <c r="AK4" i="1"/>
  <c r="AK25" i="1"/>
  <c r="AV28" i="1" l="1"/>
  <c r="AV9" i="1"/>
  <c r="AV30" i="1"/>
  <c r="H30" i="1" s="1"/>
  <c r="AV27" i="1"/>
  <c r="AV5" i="1"/>
  <c r="AV17" i="1"/>
  <c r="AE13" i="1"/>
  <c r="Y13" i="1"/>
  <c r="R13" i="1"/>
  <c r="O13" i="1"/>
  <c r="L13" i="1"/>
  <c r="K13" i="1"/>
  <c r="AE23" i="1"/>
  <c r="Y23" i="1"/>
  <c r="R23" i="1"/>
  <c r="O23" i="1"/>
  <c r="L23" i="1"/>
  <c r="K23" i="1"/>
  <c r="AA23" i="1" l="1"/>
  <c r="AN23" i="1"/>
  <c r="AG23" i="1"/>
  <c r="AG13" i="1"/>
  <c r="T13" i="1"/>
  <c r="T23" i="1"/>
  <c r="N13" i="1"/>
  <c r="AA13" i="1"/>
  <c r="N23" i="1"/>
  <c r="AV22" i="1" l="1"/>
  <c r="AV6" i="1"/>
  <c r="AV20" i="1"/>
  <c r="AV19" i="1"/>
  <c r="AV18" i="1"/>
  <c r="V13" i="1"/>
  <c r="V23" i="1"/>
  <c r="AI13" i="1"/>
  <c r="AI23" i="1"/>
  <c r="AH27" i="1"/>
  <c r="AE27" i="1"/>
  <c r="AD27" i="1"/>
  <c r="AB27" i="1"/>
  <c r="Y27" i="1"/>
  <c r="X27" i="1"/>
  <c r="R27" i="1"/>
  <c r="L27" i="1"/>
  <c r="L10" i="1"/>
  <c r="R10" i="1"/>
  <c r="X10" i="1"/>
  <c r="Y10" i="1"/>
  <c r="AB10" i="1"/>
  <c r="AD10" i="1"/>
  <c r="AE10" i="1"/>
  <c r="AH10" i="1"/>
  <c r="L3" i="1"/>
  <c r="L8" i="1"/>
  <c r="L18" i="1"/>
  <c r="L21" i="1"/>
  <c r="L24" i="1"/>
  <c r="L26" i="1"/>
  <c r="L7" i="1"/>
  <c r="L9" i="1"/>
  <c r="L6" i="1"/>
  <c r="L11" i="1"/>
  <c r="L14" i="1"/>
  <c r="L16" i="1"/>
  <c r="L15" i="1"/>
  <c r="L28" i="1"/>
  <c r="L12" i="1"/>
  <c r="L19" i="1"/>
  <c r="L4" i="1"/>
  <c r="L17" i="1"/>
  <c r="L25" i="1"/>
  <c r="AN3" i="1"/>
  <c r="AT8" i="1"/>
  <c r="AT21" i="1"/>
  <c r="AT9" i="1"/>
  <c r="H20" i="1" l="1"/>
  <c r="AV26" i="1"/>
  <c r="AV7" i="1"/>
  <c r="AN24" i="1"/>
  <c r="AV24" i="1" s="1"/>
  <c r="AT24" i="1"/>
  <c r="AN15" i="1"/>
  <c r="AV29" i="1" s="1"/>
  <c r="H29" i="1" s="1"/>
  <c r="AT15" i="1"/>
  <c r="AN25" i="1"/>
  <c r="AV25" i="1" s="1"/>
  <c r="AT25" i="1"/>
  <c r="AN4" i="1"/>
  <c r="AV4" i="1" s="1"/>
  <c r="AT4" i="1"/>
  <c r="N10" i="1"/>
  <c r="AN10" i="1"/>
  <c r="AV10" i="1" s="1"/>
  <c r="T10" i="1"/>
  <c r="T27" i="1"/>
  <c r="AG10" i="1"/>
  <c r="AA10" i="1"/>
  <c r="N27" i="1"/>
  <c r="AA27" i="1"/>
  <c r="AG27" i="1"/>
  <c r="AE11" i="1"/>
  <c r="Y11" i="1"/>
  <c r="R11" i="1"/>
  <c r="O11" i="1"/>
  <c r="K11" i="1"/>
  <c r="AV14" i="1" l="1"/>
  <c r="AV16" i="1"/>
  <c r="AV23" i="1"/>
  <c r="AV15" i="1"/>
  <c r="AV3" i="1"/>
  <c r="AV12" i="1"/>
  <c r="AV21" i="1"/>
  <c r="AV8" i="1"/>
  <c r="AV11" i="1"/>
  <c r="AV13" i="1"/>
  <c r="AU22" i="1"/>
  <c r="AU15" i="1"/>
  <c r="AU13" i="1"/>
  <c r="AU26" i="1"/>
  <c r="AU3" i="1"/>
  <c r="AU5" i="1"/>
  <c r="AU16" i="1"/>
  <c r="AU11" i="1"/>
  <c r="AU19" i="1"/>
  <c r="AU10" i="1"/>
  <c r="AU24" i="1"/>
  <c r="AU12" i="1"/>
  <c r="AU14" i="1"/>
  <c r="AU23" i="1"/>
  <c r="AU17" i="1"/>
  <c r="AU28" i="1"/>
  <c r="AU27" i="1"/>
  <c r="AU25" i="1"/>
  <c r="AU9" i="1"/>
  <c r="AU21" i="1"/>
  <c r="AU4" i="1"/>
  <c r="AU8" i="1"/>
  <c r="AO24" i="1"/>
  <c r="AO25" i="1"/>
  <c r="AO10" i="1"/>
  <c r="AO4" i="1"/>
  <c r="AO3" i="1"/>
  <c r="AO15" i="1"/>
  <c r="AO23" i="1"/>
  <c r="V10" i="1"/>
  <c r="AI27" i="1"/>
  <c r="V27" i="1"/>
  <c r="AI10" i="1"/>
  <c r="AG11" i="1"/>
  <c r="T11" i="1"/>
  <c r="N11" i="1"/>
  <c r="AA11" i="1"/>
  <c r="H13" i="1" l="1"/>
  <c r="H23" i="1"/>
  <c r="H22" i="1"/>
  <c r="H27" i="1"/>
  <c r="H10" i="1"/>
  <c r="AI11" i="1"/>
  <c r="V11" i="1"/>
  <c r="N4" i="1"/>
  <c r="R4" i="1"/>
  <c r="Y4" i="1"/>
  <c r="AD4" i="1"/>
  <c r="AE4" i="1"/>
  <c r="AH4" i="1"/>
  <c r="H11" i="1" l="1"/>
  <c r="AG4" i="1"/>
  <c r="AA4" i="1"/>
  <c r="T4" i="1"/>
  <c r="V4" i="1" s="1"/>
  <c r="R12" i="1"/>
  <c r="X12" i="1"/>
  <c r="Y12" i="1"/>
  <c r="AB12" i="1"/>
  <c r="AD12" i="1"/>
  <c r="AE12" i="1"/>
  <c r="AH12" i="1"/>
  <c r="AI4" i="1" l="1"/>
  <c r="H4" i="1" s="1"/>
  <c r="AA12" i="1"/>
  <c r="T12" i="1"/>
  <c r="N12" i="1"/>
  <c r="AG12" i="1"/>
  <c r="R28" i="1"/>
  <c r="X28" i="1"/>
  <c r="Y28" i="1"/>
  <c r="AB28" i="1"/>
  <c r="AD28" i="1"/>
  <c r="AE28" i="1"/>
  <c r="AH28" i="1"/>
  <c r="V12" i="1" l="1"/>
  <c r="AI12" i="1"/>
  <c r="T28" i="1"/>
  <c r="AA28" i="1"/>
  <c r="N28" i="1"/>
  <c r="AG28" i="1"/>
  <c r="L5" i="1"/>
  <c r="R15" i="1"/>
  <c r="X15" i="1"/>
  <c r="Y15" i="1"/>
  <c r="AB15" i="1"/>
  <c r="AD15" i="1"/>
  <c r="AE15" i="1"/>
  <c r="AH15" i="1"/>
  <c r="AH5" i="1"/>
  <c r="AE5" i="1"/>
  <c r="AD5" i="1"/>
  <c r="Y5" i="1"/>
  <c r="R5" i="1"/>
  <c r="K29" i="1" l="1"/>
  <c r="K30" i="1"/>
  <c r="K12" i="1"/>
  <c r="K22" i="1"/>
  <c r="H12" i="1"/>
  <c r="V28" i="1"/>
  <c r="AI28" i="1"/>
  <c r="K10" i="1"/>
  <c r="K27" i="1"/>
  <c r="AA5" i="1"/>
  <c r="T5" i="1"/>
  <c r="T15" i="1"/>
  <c r="AA15" i="1"/>
  <c r="AG15" i="1"/>
  <c r="N15" i="1"/>
  <c r="AG5" i="1"/>
  <c r="N5" i="1"/>
  <c r="H28" i="1" l="1"/>
  <c r="V15" i="1"/>
  <c r="AI5" i="1"/>
  <c r="V5" i="1"/>
  <c r="AI15" i="1"/>
  <c r="H5" i="1" l="1"/>
  <c r="H15" i="1"/>
  <c r="AH16" i="1" l="1"/>
  <c r="AE16" i="1"/>
  <c r="AD16" i="1"/>
  <c r="AB16" i="1"/>
  <c r="Y16" i="1"/>
  <c r="X16" i="1"/>
  <c r="R16" i="1"/>
  <c r="N16" i="1" l="1"/>
  <c r="AG16" i="1"/>
  <c r="T16" i="1"/>
  <c r="AA16" i="1"/>
  <c r="V16" i="1" l="1"/>
  <c r="AI16" i="1"/>
  <c r="AE19" i="1"/>
  <c r="Y19" i="1"/>
  <c r="R19" i="1"/>
  <c r="AE14" i="1"/>
  <c r="AB14" i="1"/>
  <c r="Y14" i="1"/>
  <c r="X14" i="1"/>
  <c r="R14" i="1"/>
  <c r="AE7" i="1"/>
  <c r="AB7" i="1"/>
  <c r="Y7" i="1"/>
  <c r="X7" i="1"/>
  <c r="R7" i="1"/>
  <c r="H16" i="1" l="1"/>
  <c r="AG7" i="1"/>
  <c r="AG19" i="1"/>
  <c r="AA19" i="1"/>
  <c r="T14" i="1"/>
  <c r="T7" i="1"/>
  <c r="T19" i="1"/>
  <c r="N19" i="1"/>
  <c r="N14" i="1"/>
  <c r="AA14" i="1"/>
  <c r="AG14" i="1"/>
  <c r="AA7" i="1"/>
  <c r="N7" i="1"/>
  <c r="R9" i="1"/>
  <c r="R21" i="1"/>
  <c r="R3" i="1"/>
  <c r="R26" i="1"/>
  <c r="R8" i="1"/>
  <c r="R6" i="1"/>
  <c r="R18" i="1"/>
  <c r="R17" i="1"/>
  <c r="R24" i="1"/>
  <c r="R25" i="1"/>
  <c r="AD6" i="1"/>
  <c r="AD17" i="1"/>
  <c r="X17" i="1"/>
  <c r="Q20" i="1" l="1"/>
  <c r="Q23" i="1"/>
  <c r="Q19" i="1"/>
  <c r="Q13" i="1"/>
  <c r="Q22" i="1"/>
  <c r="AI7" i="1"/>
  <c r="V19" i="1"/>
  <c r="AI19" i="1"/>
  <c r="V7" i="1"/>
  <c r="V14" i="1"/>
  <c r="AI14" i="1"/>
  <c r="Q27" i="1"/>
  <c r="Q10" i="1"/>
  <c r="Q11" i="1"/>
  <c r="K4" i="1"/>
  <c r="Q28" i="1"/>
  <c r="Q4" i="1"/>
  <c r="Q15" i="1"/>
  <c r="Q18" i="1"/>
  <c r="Q6" i="1"/>
  <c r="Q12" i="1"/>
  <c r="Q5" i="1"/>
  <c r="K28" i="1"/>
  <c r="K16" i="1"/>
  <c r="K15" i="1"/>
  <c r="K17" i="1"/>
  <c r="K18" i="1"/>
  <c r="K5" i="1"/>
  <c r="Q26" i="1"/>
  <c r="Q25" i="1"/>
  <c r="Q21" i="1"/>
  <c r="Q24" i="1"/>
  <c r="Q14" i="1"/>
  <c r="Q16" i="1"/>
  <c r="Q17" i="1"/>
  <c r="Q9" i="1"/>
  <c r="Q8" i="1"/>
  <c r="Q7" i="1"/>
  <c r="Q3" i="1"/>
  <c r="K26" i="1"/>
  <c r="N25" i="1"/>
  <c r="N26" i="1"/>
  <c r="K25" i="1"/>
  <c r="K19" i="1"/>
  <c r="K24" i="1"/>
  <c r="N21" i="1"/>
  <c r="N24" i="1"/>
  <c r="K21" i="1"/>
  <c r="K14" i="1"/>
  <c r="N6" i="1"/>
  <c r="K6" i="1"/>
  <c r="K7" i="1"/>
  <c r="N18" i="1"/>
  <c r="N17" i="1"/>
  <c r="N3" i="1"/>
  <c r="K3" i="1"/>
  <c r="K9" i="1"/>
  <c r="N9" i="1"/>
  <c r="N8" i="1"/>
  <c r="K8" i="1"/>
  <c r="AB17" i="1"/>
  <c r="AH6" i="1"/>
  <c r="AH17" i="1"/>
  <c r="Y18" i="1"/>
  <c r="AE18" i="1"/>
  <c r="AE3" i="1"/>
  <c r="AE9" i="1"/>
  <c r="AE17" i="1"/>
  <c r="AG17" i="1" s="1"/>
  <c r="AE21" i="1"/>
  <c r="AE24" i="1"/>
  <c r="AE25" i="1"/>
  <c r="AE26" i="1"/>
  <c r="AE6" i="1"/>
  <c r="AG6" i="1" s="1"/>
  <c r="AE8" i="1"/>
  <c r="Y3" i="1"/>
  <c r="Y9" i="1"/>
  <c r="Y17" i="1"/>
  <c r="AA17" i="1" s="1"/>
  <c r="Y21" i="1"/>
  <c r="Y24" i="1"/>
  <c r="Y25" i="1"/>
  <c r="Y26" i="1"/>
  <c r="Y6" i="1"/>
  <c r="Y8" i="1"/>
  <c r="O30" i="1" l="1"/>
  <c r="O29" i="1"/>
  <c r="O22" i="1"/>
  <c r="O12" i="1"/>
  <c r="H19" i="1"/>
  <c r="H14" i="1"/>
  <c r="H7" i="1"/>
  <c r="AG24" i="1"/>
  <c r="AD24" i="1"/>
  <c r="AG25" i="1"/>
  <c r="AD25" i="1"/>
  <c r="AD23" i="1"/>
  <c r="AG18" i="1"/>
  <c r="AD13" i="1"/>
  <c r="AI17" i="1"/>
  <c r="X25" i="1"/>
  <c r="X13" i="1"/>
  <c r="X23" i="1"/>
  <c r="X4" i="1"/>
  <c r="O27" i="1"/>
  <c r="O10" i="1"/>
  <c r="O4" i="1"/>
  <c r="AD11" i="1"/>
  <c r="X11" i="1"/>
  <c r="AA18" i="1"/>
  <c r="X18" i="1"/>
  <c r="X5" i="1"/>
  <c r="O28" i="1"/>
  <c r="O5" i="1"/>
  <c r="O15" i="1"/>
  <c r="O16" i="1"/>
  <c r="O6" i="1"/>
  <c r="O17" i="1"/>
  <c r="O18" i="1"/>
  <c r="AD19" i="1"/>
  <c r="AD7" i="1"/>
  <c r="AD14" i="1"/>
  <c r="AG8" i="1"/>
  <c r="AG3" i="1"/>
  <c r="AD3" i="1"/>
  <c r="X19" i="1"/>
  <c r="AA24" i="1"/>
  <c r="X24" i="1"/>
  <c r="X8" i="1"/>
  <c r="AG21" i="1"/>
  <c r="O26" i="1"/>
  <c r="O25" i="1"/>
  <c r="O19" i="1"/>
  <c r="O24" i="1"/>
  <c r="O21" i="1"/>
  <c r="O14" i="1"/>
  <c r="O7" i="1"/>
  <c r="O3" i="1"/>
  <c r="O9" i="1"/>
  <c r="O8" i="1"/>
  <c r="AG9" i="1"/>
  <c r="AG26" i="1"/>
  <c r="X21" i="1"/>
  <c r="X3" i="1"/>
  <c r="X6" i="1"/>
  <c r="X26" i="1"/>
  <c r="X9" i="1"/>
  <c r="AD8" i="1"/>
  <c r="AD26" i="1"/>
  <c r="AD18" i="1"/>
  <c r="AD21" i="1"/>
  <c r="AD9" i="1"/>
  <c r="AA8" i="1"/>
  <c r="AA25" i="1"/>
  <c r="AA3" i="1"/>
  <c r="AA6" i="1"/>
  <c r="AI6" i="1" s="1"/>
  <c r="AI24" i="1" l="1"/>
  <c r="AH24" i="1"/>
  <c r="AI18" i="1"/>
  <c r="AH25" i="1"/>
  <c r="AH23" i="1"/>
  <c r="AH13" i="1"/>
  <c r="AI25" i="1"/>
  <c r="AI3" i="1"/>
  <c r="AI8" i="1"/>
  <c r="AH11" i="1"/>
  <c r="AH19" i="1"/>
  <c r="AH7" i="1"/>
  <c r="AH14" i="1"/>
  <c r="AH3" i="1"/>
  <c r="AA9" i="1"/>
  <c r="AI9" i="1" s="1"/>
  <c r="AA21" i="1"/>
  <c r="AI21" i="1" s="1"/>
  <c r="AA26" i="1"/>
  <c r="AI26" i="1" s="1"/>
  <c r="AB25" i="1" l="1"/>
  <c r="AB13" i="1"/>
  <c r="AB23" i="1"/>
  <c r="AB4" i="1"/>
  <c r="AB11" i="1"/>
  <c r="AB18" i="1"/>
  <c r="AB5" i="1"/>
  <c r="AB19" i="1"/>
  <c r="AB24" i="1"/>
  <c r="AB8" i="1"/>
  <c r="AB9" i="1"/>
  <c r="AH21" i="1"/>
  <c r="AH18" i="1"/>
  <c r="AB6" i="1"/>
  <c r="AB3" i="1"/>
  <c r="AH8" i="1"/>
  <c r="AH26" i="1"/>
  <c r="AB21" i="1"/>
  <c r="AB26" i="1"/>
  <c r="AH9" i="1"/>
  <c r="T21" i="1"/>
  <c r="V21" i="1" s="1"/>
  <c r="H21" i="1" s="1"/>
  <c r="T8" i="1"/>
  <c r="V8" i="1" s="1"/>
  <c r="H8" i="1" s="1"/>
  <c r="T9" i="1"/>
  <c r="V9" i="1" s="1"/>
  <c r="H9" i="1" s="1"/>
  <c r="T3" i="1"/>
  <c r="V3" i="1" s="1"/>
  <c r="H3" i="1" s="1"/>
  <c r="T18" i="1"/>
  <c r="V18" i="1" s="1"/>
  <c r="H18" i="1" s="1"/>
  <c r="T26" i="1"/>
  <c r="T24" i="1"/>
  <c r="V24" i="1" s="1"/>
  <c r="H24" i="1" s="1"/>
  <c r="T17" i="1"/>
  <c r="V17" i="1" s="1"/>
  <c r="H17" i="1" s="1"/>
  <c r="T6" i="1"/>
  <c r="T25" i="1"/>
  <c r="V25" i="1" s="1"/>
  <c r="H25" i="1" s="1"/>
  <c r="U20" i="1" l="1"/>
  <c r="U13" i="1"/>
  <c r="U23" i="1"/>
  <c r="V26" i="1"/>
  <c r="H26" i="1" s="1"/>
  <c r="U19" i="1"/>
  <c r="V6" i="1"/>
  <c r="H6" i="1" s="1"/>
  <c r="U22" i="1"/>
  <c r="U27" i="1"/>
  <c r="U10" i="1"/>
  <c r="U11" i="1"/>
  <c r="U28" i="1"/>
  <c r="U4" i="1"/>
  <c r="U15" i="1"/>
  <c r="U18" i="1"/>
  <c r="U6" i="1"/>
  <c r="U12" i="1"/>
  <c r="U5" i="1"/>
  <c r="U26" i="1"/>
  <c r="U14" i="1"/>
  <c r="U16" i="1"/>
  <c r="U8" i="1"/>
  <c r="U7" i="1"/>
  <c r="U17" i="1"/>
  <c r="U21" i="1"/>
  <c r="U25" i="1"/>
  <c r="U3" i="1"/>
  <c r="U9" i="1"/>
  <c r="U24" i="1"/>
  <c r="I30" i="1" l="1"/>
  <c r="I19" i="1"/>
  <c r="I29" i="1"/>
  <c r="I13" i="1"/>
  <c r="I11" i="1"/>
  <c r="I21" i="1"/>
  <c r="I12" i="1"/>
  <c r="I26" i="1"/>
  <c r="I27" i="1"/>
  <c r="I20" i="1"/>
  <c r="I7" i="1"/>
  <c r="I5" i="1"/>
  <c r="I25" i="1"/>
  <c r="I8" i="1"/>
  <c r="I9" i="1"/>
  <c r="I14" i="1"/>
  <c r="I28" i="1"/>
  <c r="I4" i="1"/>
  <c r="I3" i="1"/>
  <c r="I24" i="1"/>
  <c r="I22" i="1"/>
  <c r="I6" i="1"/>
  <c r="I17" i="1"/>
  <c r="I16" i="1"/>
  <c r="I15" i="1"/>
  <c r="I10" i="1"/>
  <c r="I23" i="1"/>
  <c r="I18" i="1"/>
</calcChain>
</file>

<file path=xl/sharedStrings.xml><?xml version="1.0" encoding="utf-8"?>
<sst xmlns="http://schemas.openxmlformats.org/spreadsheetml/2006/main" count="118" uniqueCount="108">
  <si>
    <t>Name</t>
  </si>
  <si>
    <t>Vorname</t>
  </si>
  <si>
    <t>Gesamtpunkte</t>
  </si>
  <si>
    <t>Debertin</t>
  </si>
  <si>
    <t>Wodopia</t>
  </si>
  <si>
    <t>Wetzler</t>
  </si>
  <si>
    <t>Rosenkranz</t>
  </si>
  <si>
    <t>Pählke</t>
  </si>
  <si>
    <t>Weimar</t>
  </si>
  <si>
    <t>Dirk</t>
  </si>
  <si>
    <t>Daniel</t>
  </si>
  <si>
    <t>Jürgen</t>
  </si>
  <si>
    <t>Hansjürgen</t>
  </si>
  <si>
    <t>Matthias</t>
  </si>
  <si>
    <t>Frank</t>
  </si>
  <si>
    <t>Andreas</t>
  </si>
  <si>
    <t>Edmund</t>
  </si>
  <si>
    <t>Zeit LSC</t>
  </si>
  <si>
    <t>Platz LSC</t>
  </si>
  <si>
    <t>Punkte LSC</t>
  </si>
  <si>
    <t>Bonus LSC</t>
  </si>
  <si>
    <t>Gesamt LSC</t>
  </si>
  <si>
    <t>Bonuspl. LSC</t>
  </si>
  <si>
    <t>Zeit S&amp;R</t>
  </si>
  <si>
    <t>Platz S&amp;R</t>
  </si>
  <si>
    <t>Punkte S&amp;R</t>
  </si>
  <si>
    <t>Bonus S&amp;R</t>
  </si>
  <si>
    <t>Bonuspl.  S&amp;R</t>
  </si>
  <si>
    <t>Zeit LC</t>
  </si>
  <si>
    <t>Bonuspl. LC</t>
  </si>
  <si>
    <t>JG</t>
  </si>
  <si>
    <t>W</t>
  </si>
  <si>
    <t>Lemming</t>
  </si>
  <si>
    <t>Alter</t>
  </si>
  <si>
    <t>Gesamt S&amp;R</t>
  </si>
  <si>
    <t>Swim &amp; Run</t>
  </si>
  <si>
    <t>Gesamtplatz</t>
  </si>
  <si>
    <t>Platz LC</t>
  </si>
  <si>
    <t>Punkte LC</t>
  </si>
  <si>
    <t>Bonus LC</t>
  </si>
  <si>
    <t>Gesamt LC</t>
  </si>
  <si>
    <t>Skating Cup</t>
  </si>
  <si>
    <t>Lemming Cup</t>
  </si>
  <si>
    <t>Wolf</t>
  </si>
  <si>
    <t>Rieger</t>
  </si>
  <si>
    <t>Betzhold</t>
  </si>
  <si>
    <t>Franz</t>
  </si>
  <si>
    <t>kL</t>
  </si>
  <si>
    <t>Klein</t>
  </si>
  <si>
    <t>Michael</t>
  </si>
  <si>
    <t>Zeit LKC</t>
  </si>
  <si>
    <t>Platz LKC</t>
  </si>
  <si>
    <t>Punkte LKC</t>
  </si>
  <si>
    <t>Bonus LKC</t>
  </si>
  <si>
    <t>Gesamt LKC</t>
  </si>
  <si>
    <t>Bonuspl. LKC</t>
  </si>
  <si>
    <t>Klassic Cup</t>
  </si>
  <si>
    <t>Mayer</t>
  </si>
  <si>
    <t>Fabian</t>
  </si>
  <si>
    <t>Keller</t>
  </si>
  <si>
    <t>Rudolf</t>
  </si>
  <si>
    <t>Dominik</t>
  </si>
  <si>
    <t>Beck</t>
  </si>
  <si>
    <t>Eisenmann</t>
  </si>
  <si>
    <t>Biber</t>
  </si>
  <si>
    <t>Harald</t>
  </si>
  <si>
    <t xml:space="preserve"> </t>
  </si>
  <si>
    <t>Steffen</t>
  </si>
  <si>
    <t>Haak</t>
  </si>
  <si>
    <t>Horstmann</t>
  </si>
  <si>
    <t>Lang</t>
  </si>
  <si>
    <t>Thomas</t>
  </si>
  <si>
    <t>Huster</t>
  </si>
  <si>
    <t>Jan Philipp</t>
  </si>
  <si>
    <t>Kallenberg</t>
  </si>
  <si>
    <t>Punkte Ski</t>
  </si>
  <si>
    <t>Ski</t>
  </si>
  <si>
    <t>Triathlon</t>
  </si>
  <si>
    <t>Punkte Triathlon</t>
  </si>
  <si>
    <t>Sebastian</t>
  </si>
  <si>
    <t>Viering</t>
  </si>
  <si>
    <t>Adrian</t>
  </si>
  <si>
    <t>Bachor</t>
  </si>
  <si>
    <t>Max</t>
  </si>
  <si>
    <t>Gesamt</t>
  </si>
  <si>
    <t>Bergzeitfahren</t>
  </si>
  <si>
    <t>Zeit BZF</t>
  </si>
  <si>
    <t>Platz BZF</t>
  </si>
  <si>
    <t>Punkte BZF</t>
  </si>
  <si>
    <t>Bonus BZF</t>
  </si>
  <si>
    <t>Gesamt BZF</t>
  </si>
  <si>
    <t>Bonuspl.  BZF</t>
  </si>
  <si>
    <t>Radsport</t>
  </si>
  <si>
    <t>Punkte Radsport</t>
  </si>
  <si>
    <t>Einzelzeitfahren</t>
  </si>
  <si>
    <t>Zeit EZF</t>
  </si>
  <si>
    <t>Platz EZF</t>
  </si>
  <si>
    <t>Punkte EZF</t>
  </si>
  <si>
    <t>Bonus EZF</t>
  </si>
  <si>
    <t>Gesamt EZF</t>
  </si>
  <si>
    <t>Bonuspl.  EZF</t>
  </si>
  <si>
    <t xml:space="preserve">Hans </t>
  </si>
  <si>
    <t>Helwing</t>
  </si>
  <si>
    <t>Salzmann</t>
  </si>
  <si>
    <t>Carsten</t>
  </si>
  <si>
    <t>Musch</t>
  </si>
  <si>
    <t>Klaus</t>
  </si>
  <si>
    <t>Hellwing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</si>
</sst>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&lt;=0]_;#;General"/>
    <numFmt numFmtId="165" formatCode="[&lt;=0]_;#;#.0"/>
    <numFmt numFmtId="166" formatCode="h:mm:ss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scheme val="minor"/>
    </font>
    <font>
      <b/>
      <sz val="11"/>
      <color theme="1"/>
      <name val="Calibri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scheme val="minor"/>
    </font>
    <font>
      <sz val="11"/>
      <color theme="0"/>
      <name val="Calibri"/>
      <family val="2"/>
      <scheme val="minor"/>
    </font>
    <font>
      <b/>
      <sz val="9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/>
  </cellStyleXfs>
  <cellXfs count="41">
    <xf numFmtId="0" fontId="0" fillId="0" borderId="0" xfId="0"/>
    <xf numFmtId="0" fontId="3" fillId="0" borderId="0" xfId="0" applyFont="1"/>
    <xf numFmtId="0" fontId="0" fillId="3" borderId="0" xfId="0" applyFill="1"/>
    <xf numFmtId="0" fontId="4" fillId="2" borderId="0" xfId="0" applyFont="1" applyFill="1"/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165" fontId="3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166" fontId="3" fillId="0" borderId="0" xfId="0" applyNumberFormat="1" applyFont="1" applyFill="1" applyAlignment="1">
      <alignment horizontal="center"/>
    </xf>
    <xf numFmtId="165" fontId="5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6" fontId="5" fillId="0" borderId="0" xfId="0" applyNumberFormat="1" applyFont="1" applyFill="1" applyAlignment="1">
      <alignment horizontal="center"/>
    </xf>
    <xf numFmtId="1" fontId="3" fillId="0" borderId="0" xfId="0" applyNumberFormat="1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1" fontId="5" fillId="0" borderId="0" xfId="0" applyNumberFormat="1" applyFont="1" applyFill="1" applyAlignment="1">
      <alignment horizontal="center"/>
    </xf>
    <xf numFmtId="21" fontId="3" fillId="0" borderId="0" xfId="0" applyNumberFormat="1" applyFont="1" applyFill="1" applyAlignment="1">
      <alignment horizontal="center"/>
    </xf>
    <xf numFmtId="0" fontId="1" fillId="8" borderId="0" xfId="0" applyFont="1" applyFill="1" applyAlignment="1">
      <alignment horizontal="center"/>
    </xf>
    <xf numFmtId="165" fontId="5" fillId="9" borderId="0" xfId="0" applyNumberFormat="1" applyFont="1" applyFill="1" applyAlignment="1">
      <alignment horizontal="center"/>
    </xf>
    <xf numFmtId="165" fontId="2" fillId="9" borderId="0" xfId="0" applyNumberFormat="1" applyFont="1" applyFill="1" applyAlignment="1">
      <alignment horizontal="center"/>
    </xf>
    <xf numFmtId="165" fontId="6" fillId="9" borderId="0" xfId="0" applyNumberFormat="1" applyFont="1" applyFill="1" applyAlignment="1">
      <alignment horizontal="center"/>
    </xf>
    <xf numFmtId="1" fontId="7" fillId="10" borderId="0" xfId="0" applyNumberFormat="1" applyFont="1" applyFill="1" applyAlignment="1">
      <alignment horizontal="center"/>
    </xf>
    <xf numFmtId="1" fontId="9" fillId="10" borderId="0" xfId="0" applyNumberFormat="1" applyFont="1" applyFill="1" applyAlignment="1">
      <alignment horizontal="center"/>
    </xf>
    <xf numFmtId="0" fontId="11" fillId="2" borderId="0" xfId="0" applyFont="1" applyFill="1"/>
    <xf numFmtId="1" fontId="5" fillId="0" borderId="0" xfId="0" applyNumberFormat="1" applyFont="1" applyAlignment="1">
      <alignment horizontal="center"/>
    </xf>
    <xf numFmtId="0" fontId="10" fillId="11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13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</cellXfs>
  <cellStyles count="2">
    <cellStyle name="Normal" xfId="0" builtinId="0"/>
    <cellStyle name="Standard 2" xfId="1"/>
  </cellStyles>
  <dxfs count="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[&lt;=0]_;#;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[&lt;=0]_;#;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[&lt;=0]_;#;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[&lt;=0]_;#;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[&lt;=0]_;#;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h:mm:ss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h:mm:ss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h:mm:ss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h:mm:ss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h:mm:ss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[&lt;=0]_;#;#.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2:AU30" totalsRowShown="0" headerRowDxfId="47">
  <sortState ref="A3:AU30">
    <sortCondition ref="I3"/>
  </sortState>
  <tableColumns count="47">
    <tableColumn id="1" name="Name" dataDxfId="46"/>
    <tableColumn id="2" name="Vorname" dataDxfId="45"/>
    <tableColumn id="25" name="Lemming" dataDxfId="44"/>
    <tableColumn id="3" name="JG" dataDxfId="43"/>
    <tableColumn id="26" name="Alter" dataDxfId="42">
      <calculatedColumnFormula>IF(Table1[[#This Row],[JG]],2018-Table1[[#This Row],[JG]],0)</calculatedColumnFormula>
    </tableColumn>
    <tableColumn id="5" name="W" dataDxfId="41"/>
    <tableColumn id="12" name="kL" dataDxfId="40"/>
    <tableColumn id="37" name="Gesamtpunkte" dataDxfId="39">
      <calculatedColumnFormula>SUM(V3, AI3, AV3)</calculatedColumnFormula>
    </tableColumn>
    <tableColumn id="36" name="Gesamtplatz" dataDxfId="38">
      <calculatedColumnFormula>_xlfn.RANK.EQ(Table1[[#This Row],[Gesamtpunkte]],Table1[Gesamtpunkte],0)</calculatedColumnFormula>
    </tableColumn>
    <tableColumn id="15" name="Zeit LKC" dataDxfId="37"/>
    <tableColumn id="22" name="Platz LKC" dataDxfId="36">
      <calculatedColumnFormula>IF(Table1[[#This Row],[Zeit LKC]]&gt;0,_xlfn.RANK.EQ(Table1[[#This Row],[Punkte LKC]],Table1[Punkte LKC],0)," ")</calculatedColumnFormula>
    </tableColumn>
    <tableColumn id="14" name="Punkte LKC" dataDxfId="35">
      <calculatedColumnFormula>IF(Table1[[#This Row],[Zeit LKC]]&gt;0,MIN(Table1[Zeit LKC])/Table1[[#This Row],[Zeit LKC]]*1000,0)</calculatedColumnFormula>
    </tableColumn>
    <tableColumn id="34" name="Bonus LKC" dataDxfId="5">
      <calculatedColumnFormula>IF(Table1[[#This Row],[Zeit LKC]]&gt;0,SUM(IF(Table1[[#This Row],[W]]=1,100,0),IF(Table1[[#This Row],[Alter]]&gt;40,(Table1[[#This Row],[Alter]]-40)*4,0),IF(AND(Table1[[#This Row],[Alter]]&lt;20,Table1[[#This Row],[Alter]]&gt;0),(20-Table1[[#This Row],[Alter]])*10,0)),0)</calculatedColumnFormula>
    </tableColumn>
    <tableColumn id="33" name="Gesamt LKC" dataDxfId="34">
      <calculatedColumnFormula>(Table1[[#This Row],[Punkte LKC]]+Table1[[#This Row],[Bonus LKC]])</calculatedColumnFormula>
    </tableColumn>
    <tableColumn id="35" name="Bonuspl. LKC" dataDxfId="33">
      <calculatedColumnFormula>IF(Table1[[#This Row],[Zeit LKC]]&gt;0,_xlfn.RANK.EQ(Table1[[#This Row],[Gesamt LKC]],Table1[Gesamt LKC],0)," ")</calculatedColumnFormula>
    </tableColumn>
    <tableColumn id="6" name="Zeit LSC" dataDxfId="32"/>
    <tableColumn id="7" name="Platz LSC" dataDxfId="31">
      <calculatedColumnFormula>IF(Table1[[#This Row],[Zeit LSC]]&gt;0,_xlfn.RANK.EQ(Table1[[#This Row],[Punkte LSC]],Table1[Punkte LSC],0)," ")</calculatedColumnFormula>
    </tableColumn>
    <tableColumn id="8" name="Punkte LSC" dataDxfId="30">
      <calculatedColumnFormula>IF(Table1[[#This Row],[Zeit LSC]]&gt;0,MIN(Table1[Zeit LSC])/Table1[[#This Row],[Zeit LSC]]*1000,0)</calculatedColumnFormula>
    </tableColumn>
    <tableColumn id="9" name="Bonus LSC" dataDxfId="4">
      <calculatedColumnFormula>IF(Table1[[#This Row],[Zeit LSC]]&gt;0,SUM(IF(Table1[[#This Row],[W]]=1,100,0),IF(Table1[[#This Row],[Alter]]&gt;40,(Table1[[#This Row],[Alter]]-40)*4,0),IF(AND(Table1[[#This Row],[Alter]]&lt;20,Table1[[#This Row],[Alter]]&gt;0),(20-Table1[[#This Row],[Alter]])*10,0)),0)</calculatedColumnFormula>
    </tableColumn>
    <tableColumn id="10" name="Gesamt LSC" dataDxfId="29">
      <calculatedColumnFormula>(Table1[[#This Row],[Punkte LSC]]+Table1[[#This Row],[Bonus LSC]])</calculatedColumnFormula>
    </tableColumn>
    <tableColumn id="11" name="Bonuspl. LSC" dataDxfId="28">
      <calculatedColumnFormula>IF(Table1[[#This Row],[Zeit LSC]]&gt;0,_xlfn.RANK.EQ(Table1[[#This Row],[Gesamt LSC]],Table1[Gesamt LSC],0)," ")</calculatedColumnFormula>
    </tableColumn>
    <tableColumn id="16" name="Punkte Ski" dataDxfId="27">
      <calculatedColumnFormula>MAX( N3,T3)</calculatedColumnFormula>
    </tableColumn>
    <tableColumn id="18" name="Zeit S&amp;R" dataDxfId="26"/>
    <tableColumn id="19" name="Platz S&amp;R" dataDxfId="25">
      <calculatedColumnFormula>IF(Table1[[#This Row],[Zeit S&amp;R]]&gt;0,_xlfn.RANK.EQ(Table1[[#This Row],[Punkte S&amp;R]],Table1[Punkte S&amp;R],0)," ")</calculatedColumnFormula>
    </tableColumn>
    <tableColumn id="20" name="Punkte S&amp;R" dataDxfId="24">
      <calculatedColumnFormula>IF(Table1[[#This Row],[Zeit S&amp;R]]&gt;0,MIN(Table1[Zeit S&amp;R])/Table1[[#This Row],[Zeit S&amp;R]]*1000,0)</calculatedColumnFormula>
    </tableColumn>
    <tableColumn id="21" name="Bonus S&amp;R" dataDxfId="3">
      <calculatedColumnFormula>IF(Table1[[#This Row],[Zeit S&amp;R]]&gt;0,SUM(IF(Table1[[#This Row],[W]]=1,100,0),IF(Table1[[#This Row],[Alter]]&gt;40,(Table1[[#This Row],[Alter]]-40)*4,0),IF(AND(Table1[[#This Row],[Alter]]&lt;20,Table1[[#This Row],[Alter]]&gt;0),(20-Table1[[#This Row],[Alter]])*10,0)),0)</calculatedColumnFormula>
    </tableColumn>
    <tableColumn id="13" name="Gesamt S&amp;R" dataDxfId="23">
      <calculatedColumnFormula>(Table1[[#This Row],[Punkte S&amp;R]]+Table1[[#This Row],[Bonus S&amp;R]])</calculatedColumnFormula>
    </tableColumn>
    <tableColumn id="23" name="Bonuspl.  S&amp;R" dataDxfId="22">
      <calculatedColumnFormula>IF(Table1[[#This Row],[Zeit S&amp;R]]&gt;0,_xlfn.RANK.EQ(Table1[[#This Row],[Gesamt S&amp;R]],Table1[Gesamt S&amp;R],0)," ")</calculatedColumnFormula>
    </tableColumn>
    <tableColumn id="27" name="Zeit LC" dataDxfId="21"/>
    <tableColumn id="29" name="Platz LC" dataDxfId="20">
      <calculatedColumnFormula>IF(Table1[[#This Row],[Zeit LC]]&gt;0,_xlfn.RANK.EQ(Table1[[#This Row],[Punkte LC]],Table1[Punkte LC],0)," ")</calculatedColumnFormula>
    </tableColumn>
    <tableColumn id="31" name="Punkte LC" dataDxfId="19">
      <calculatedColumnFormula>IF(Table1[[#This Row],[Zeit LC]]&gt;0,MIN(Table1[Zeit LC])/Table1[[#This Row],[Zeit LC]]*1000,0)</calculatedColumnFormula>
    </tableColumn>
    <tableColumn id="30" name="Bonus LC" dataDxfId="2">
      <calculatedColumnFormula>IF(Table1[[#This Row],[Zeit LC]]&gt;0,SUM(IF(Table1[[#This Row],[W]]=1,100,0),IF(Table1[[#This Row],[Alter]]&gt;40,(Table1[[#This Row],[Alter]]-40)*4,0),IF(AND(Table1[[#This Row],[Alter]]&lt;20,Table1[[#This Row],[Alter]]&gt;0),(20-Table1[[#This Row],[Alter]])*10,0)),0)</calculatedColumnFormula>
    </tableColumn>
    <tableColumn id="32" name="Gesamt LC" dataDxfId="18">
      <calculatedColumnFormula>(Table1[[#This Row],[Punkte LC]]+Table1[[#This Row],[Bonus LC]])</calculatedColumnFormula>
    </tableColumn>
    <tableColumn id="28" name="Bonuspl. LC" dataDxfId="17">
      <calculatedColumnFormula>IF(Table1[[#This Row],[Zeit LC]]&gt;0,_xlfn.RANK.EQ(Table1[[#This Row],[Gesamt LC]],Table1[Gesamt LC],0)," ")</calculatedColumnFormula>
    </tableColumn>
    <tableColumn id="41" name="Punkte Triathlon" dataDxfId="16">
      <calculatedColumnFormula>MAX( AA3,AG3)</calculatedColumnFormula>
    </tableColumn>
    <tableColumn id="47" name="Zeit BZF" dataDxfId="15"/>
    <tableColumn id="46" name="Platz BZF" dataDxfId="14">
      <calculatedColumnFormula>IF(Table1[[#This Row],[Zeit BZF]]&gt;0,_xlfn.RANK.EQ(Table1[[#This Row],[Punkte BZF]],Table1[Punkte BZF],0)," ")</calculatedColumnFormula>
    </tableColumn>
    <tableColumn id="45" name="Punkte BZF" dataDxfId="13">
      <calculatedColumnFormula>IF(Table1[[#This Row],[Zeit BZF]]&gt;0,MIN(Table1[Zeit BZF])/Table1[[#This Row],[Zeit BZF]]*1000,0)</calculatedColumnFormula>
    </tableColumn>
    <tableColumn id="44" name="Bonus BZF" dataDxfId="1">
      <calculatedColumnFormula>IF(Table1[[#This Row],[Zeit BZF]]&gt;0,SUM(IF(Table1[[#This Row],[W]]=1,100,0),IF(Table1[[#This Row],[Alter]]&gt;40,(Table1[[#This Row],[Alter]]-40)*4,0),IF(AND(Table1[[#This Row],[Alter]]&lt;20,Table1[[#This Row],[Alter]]&gt;0),(20-Table1[[#This Row],[Alter]])*10,0)),0)</calculatedColumnFormula>
    </tableColumn>
    <tableColumn id="43" name="Gesamt BZF" dataDxfId="12">
      <calculatedColumnFormula>(Table1[[#This Row],[Punkte BZF]]+Table1[[#This Row],[Bonus BZF]])</calculatedColumnFormula>
    </tableColumn>
    <tableColumn id="42" name="Bonuspl.  BZF" dataDxfId="11">
      <calculatedColumnFormula>IF(Table1[[#This Row],[Zeit BZF]]&gt;0,_xlfn.RANK.EQ(Table1[[#This Row],[Gesamt BZF]],Table1[Gesamt BZF],0)," ")</calculatedColumnFormula>
    </tableColumn>
    <tableColumn id="40" name="Zeit EZF" dataDxfId="10"/>
    <tableColumn id="39" name="Platz EZF" dataDxfId="9">
      <calculatedColumnFormula>IF(Table1[[#This Row],[Zeit EZF]]&gt;0,_xlfn.RANK.EQ(Table1[[#This Row],[Punkte EZF]],Table1[Punkte EZF],0)," ")</calculatedColumnFormula>
    </tableColumn>
    <tableColumn id="38" name="Punkte EZF" dataDxfId="8">
      <calculatedColumnFormula>IF(Table1[[#This Row],[Zeit EZF]]&gt;0,MIN(Table1[Zeit EZF])/Table1[[#This Row],[Zeit EZF]]*1000,0)</calculatedColumnFormula>
    </tableColumn>
    <tableColumn id="24" name="Bonus EZF" dataDxfId="0">
      <calculatedColumnFormula>IF(Table1[[#This Row],[Zeit EZF]]&gt;0,SUM(IF(Table1[[#This Row],[W]]=1,100,0),IF(Table1[[#This Row],[Alter]]&gt;40,(Table1[[#This Row],[Alter]]-40)*4,0),IF(AND(Table1[[#This Row],[Alter]]&lt;20,Table1[[#This Row],[Alter]]&gt;0),(20-Table1[[#This Row],[Alter]])*10,0)),0)</calculatedColumnFormula>
    </tableColumn>
    <tableColumn id="4" name="Gesamt EZF" dataDxfId="7">
      <calculatedColumnFormula>(Table1[[#This Row],[Punkte EZF]]+Table1[[#This Row],[Bonus EZF]])</calculatedColumnFormula>
    </tableColumn>
    <tableColumn id="17" name="Bonuspl.  EZF" dataDxfId="6">
      <calculatedColumnFormula>IF(Table1[[#This Row],[Zeit EZF]]&gt;0,_xlfn.RANK.EQ(Table1[[#This Row],[Gesamt EZF]],Table1[Gesamt EZF],0)," ")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0"/>
  <sheetViews>
    <sheetView tabSelected="1" zoomScale="85" zoomScaleNormal="85" workbookViewId="0">
      <selection activeCell="B74" sqref="B74"/>
    </sheetView>
  </sheetViews>
  <sheetFormatPr defaultColWidth="9.140625" defaultRowHeight="15" x14ac:dyDescent="0.25"/>
  <cols>
    <col min="1" max="2" width="10" bestFit="1" customWidth="1"/>
    <col min="3" max="3" width="10" hidden="1" customWidth="1"/>
    <col min="4" max="4" width="5" bestFit="1" customWidth="1"/>
    <col min="5" max="5" width="5" customWidth="1"/>
    <col min="6" max="6" width="2.5703125" bestFit="1" customWidth="1"/>
    <col min="7" max="7" width="2.5703125" customWidth="1"/>
    <col min="8" max="8" width="11.42578125" bestFit="1" customWidth="1"/>
    <col min="9" max="9" width="12.7109375" customWidth="1"/>
    <col min="10" max="10" width="7.85546875" customWidth="1"/>
    <col min="11" max="11" width="7.28515625" customWidth="1"/>
    <col min="12" max="14" width="9" customWidth="1"/>
    <col min="15" max="15" width="10.28515625" customWidth="1"/>
    <col min="16" max="16" width="8.28515625" customWidth="1"/>
    <col min="17" max="17" width="7.28515625" customWidth="1"/>
    <col min="18" max="18" width="8.7109375" customWidth="1"/>
    <col min="19" max="19" width="8.140625" customWidth="1"/>
    <col min="20" max="20" width="11.7109375" customWidth="1"/>
    <col min="21" max="21" width="9.85546875" customWidth="1"/>
    <col min="22" max="22" width="8.28515625" customWidth="1"/>
    <col min="23" max="23" width="8" customWidth="1"/>
    <col min="24" max="24" width="9.140625" customWidth="1"/>
    <col min="25" max="25" width="10.5703125" customWidth="1"/>
    <col min="26" max="26" width="10" customWidth="1"/>
    <col min="27" max="28" width="11.28515625" customWidth="1"/>
    <col min="29" max="29" width="8.5703125" customWidth="1"/>
    <col min="30" max="30" width="8.7109375" customWidth="1"/>
    <col min="31" max="31" width="7.85546875" customWidth="1"/>
    <col min="32" max="32" width="9.85546875" customWidth="1"/>
    <col min="33" max="33" width="8.5703125" customWidth="1"/>
    <col min="34" max="35" width="9" customWidth="1"/>
    <col min="36" max="36" width="8" customWidth="1"/>
    <col min="37" max="37" width="9.140625" customWidth="1"/>
    <col min="38" max="38" width="10.5703125" customWidth="1"/>
    <col min="39" max="39" width="10" customWidth="1"/>
    <col min="40" max="41" width="11.28515625" customWidth="1"/>
    <col min="42" max="42" width="8" customWidth="1"/>
    <col min="43" max="43" width="9.140625" customWidth="1"/>
    <col min="44" max="44" width="10.5703125" customWidth="1"/>
    <col min="45" max="45" width="10" customWidth="1"/>
    <col min="46" max="47" width="11.28515625" customWidth="1"/>
    <col min="48" max="48" width="9" customWidth="1"/>
  </cols>
  <sheetData>
    <row r="1" spans="1:48" x14ac:dyDescent="0.25">
      <c r="A1" s="2"/>
      <c r="B1" s="2"/>
      <c r="C1" s="2"/>
      <c r="D1" s="2"/>
      <c r="E1" s="2"/>
      <c r="F1" s="2"/>
      <c r="G1" s="2"/>
      <c r="H1" s="33" t="s">
        <v>84</v>
      </c>
      <c r="I1" s="34"/>
      <c r="J1" s="40" t="s">
        <v>56</v>
      </c>
      <c r="K1" s="40"/>
      <c r="L1" s="40"/>
      <c r="M1" s="40"/>
      <c r="N1" s="40"/>
      <c r="O1" s="40"/>
      <c r="P1" s="37" t="s">
        <v>41</v>
      </c>
      <c r="Q1" s="37"/>
      <c r="R1" s="37"/>
      <c r="S1" s="37"/>
      <c r="T1" s="37"/>
      <c r="U1" s="37"/>
      <c r="V1" s="25" t="s">
        <v>76</v>
      </c>
      <c r="W1" s="38" t="s">
        <v>35</v>
      </c>
      <c r="X1" s="38"/>
      <c r="Y1" s="38"/>
      <c r="Z1" s="38"/>
      <c r="AA1" s="38"/>
      <c r="AB1" s="38"/>
      <c r="AC1" s="39" t="s">
        <v>42</v>
      </c>
      <c r="AD1" s="39"/>
      <c r="AE1" s="39"/>
      <c r="AF1" s="39"/>
      <c r="AG1" s="39"/>
      <c r="AH1" s="39"/>
      <c r="AI1" s="25" t="s">
        <v>77</v>
      </c>
      <c r="AJ1" s="36" t="s">
        <v>85</v>
      </c>
      <c r="AK1" s="36"/>
      <c r="AL1" s="36"/>
      <c r="AM1" s="36"/>
      <c r="AN1" s="36"/>
      <c r="AO1" s="36"/>
      <c r="AP1" s="35" t="s">
        <v>94</v>
      </c>
      <c r="AQ1" s="35"/>
      <c r="AR1" s="35"/>
      <c r="AS1" s="35"/>
      <c r="AT1" s="35"/>
      <c r="AU1" s="35"/>
      <c r="AV1" s="25" t="s">
        <v>92</v>
      </c>
    </row>
    <row r="2" spans="1:48" x14ac:dyDescent="0.25">
      <c r="A2" s="3" t="s">
        <v>0</v>
      </c>
      <c r="B2" s="3" t="s">
        <v>1</v>
      </c>
      <c r="C2" s="3" t="s">
        <v>32</v>
      </c>
      <c r="D2" s="3" t="s">
        <v>30</v>
      </c>
      <c r="E2" s="3" t="s">
        <v>33</v>
      </c>
      <c r="F2" s="3" t="s">
        <v>31</v>
      </c>
      <c r="G2" s="3" t="s">
        <v>47</v>
      </c>
      <c r="H2" s="3" t="s">
        <v>2</v>
      </c>
      <c r="I2" s="3" t="s">
        <v>36</v>
      </c>
      <c r="J2" s="3" t="s">
        <v>50</v>
      </c>
      <c r="K2" s="3" t="s">
        <v>51</v>
      </c>
      <c r="L2" s="3" t="s">
        <v>52</v>
      </c>
      <c r="M2" s="3" t="s">
        <v>53</v>
      </c>
      <c r="N2" s="3" t="s">
        <v>54</v>
      </c>
      <c r="O2" s="3" t="s">
        <v>55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75</v>
      </c>
      <c r="W2" s="3" t="s">
        <v>23</v>
      </c>
      <c r="X2" s="3" t="s">
        <v>24</v>
      </c>
      <c r="Y2" s="3" t="s">
        <v>25</v>
      </c>
      <c r="Z2" s="3" t="s">
        <v>26</v>
      </c>
      <c r="AA2" s="3" t="s">
        <v>34</v>
      </c>
      <c r="AB2" s="3" t="s">
        <v>27</v>
      </c>
      <c r="AC2" s="3" t="s">
        <v>28</v>
      </c>
      <c r="AD2" s="3" t="s">
        <v>37</v>
      </c>
      <c r="AE2" s="3" t="s">
        <v>38</v>
      </c>
      <c r="AF2" s="3" t="s">
        <v>39</v>
      </c>
      <c r="AG2" s="3" t="s">
        <v>40</v>
      </c>
      <c r="AH2" s="3" t="s">
        <v>29</v>
      </c>
      <c r="AI2" s="3" t="s">
        <v>78</v>
      </c>
      <c r="AJ2" s="3" t="s">
        <v>86</v>
      </c>
      <c r="AK2" s="3" t="s">
        <v>87</v>
      </c>
      <c r="AL2" s="3" t="s">
        <v>88</v>
      </c>
      <c r="AM2" s="3" t="s">
        <v>89</v>
      </c>
      <c r="AN2" s="3" t="s">
        <v>90</v>
      </c>
      <c r="AO2" s="3" t="s">
        <v>91</v>
      </c>
      <c r="AP2" s="3" t="s">
        <v>95</v>
      </c>
      <c r="AQ2" s="3" t="s">
        <v>96</v>
      </c>
      <c r="AR2" s="3" t="s">
        <v>97</v>
      </c>
      <c r="AS2" s="3" t="s">
        <v>98</v>
      </c>
      <c r="AT2" s="3" t="s">
        <v>99</v>
      </c>
      <c r="AU2" s="3" t="s">
        <v>100</v>
      </c>
      <c r="AV2" s="31" t="s">
        <v>93</v>
      </c>
    </row>
    <row r="3" spans="1:48" x14ac:dyDescent="0.25">
      <c r="A3" s="1" t="s">
        <v>3</v>
      </c>
      <c r="B3" s="1" t="s">
        <v>9</v>
      </c>
      <c r="C3" s="4">
        <v>1</v>
      </c>
      <c r="D3" s="4">
        <v>1967</v>
      </c>
      <c r="E3" s="4">
        <f>IF(Table1[[#This Row],[JG]],2018-Table1[[#This Row],[JG]],0)</f>
        <v>51</v>
      </c>
      <c r="F3" s="4"/>
      <c r="G3" s="4"/>
      <c r="H3" s="27">
        <f t="shared" ref="H3:H30" si="0">SUM(V3, AI3, AV3)</f>
        <v>1039.6140350877192</v>
      </c>
      <c r="I3" s="29">
        <f>_xlfn.RANK.EQ(Table1[[#This Row],[Gesamtpunkte]],Table1[Gesamtpunkte],0)</f>
        <v>1</v>
      </c>
      <c r="J3" s="11">
        <v>1.8472222222222223E-2</v>
      </c>
      <c r="K3" s="4">
        <f>IF(Table1[[#This Row],[Zeit LKC]]&gt;0,_xlfn.RANK.EQ(Table1[[#This Row],[Punkte LKC]],Table1[Punkte LKC],0)," ")</f>
        <v>2</v>
      </c>
      <c r="L3" s="18">
        <f>IF(Table1[[#This Row],[Zeit LKC]]&gt;0,MIN(Table1[Zeit LKC])/Table1[[#This Row],[Zeit LKC]]*1000,0)</f>
        <v>995.61403508771923</v>
      </c>
      <c r="M3" s="19">
        <f>IF(Table1[[#This Row],[Zeit LKC]]&gt;0,SUM(IF(Table1[[#This Row],[W]]=1,100,0),IF(Table1[[#This Row],[Alter]]&gt;40,(Table1[[#This Row],[Alter]]-40)*4,0),IF(AND(Table1[[#This Row],[Alter]]&lt;20,Table1[[#This Row],[Alter]]&gt;0),(20-Table1[[#This Row],[Alter]])*10,0)),0)</f>
        <v>44</v>
      </c>
      <c r="N3" s="18">
        <f>(Table1[[#This Row],[Punkte LKC]]+Table1[[#This Row],[Bonus LKC]])</f>
        <v>1039.6140350877192</v>
      </c>
      <c r="O3" s="20">
        <f>IF(Table1[[#This Row],[Zeit LKC]]&gt;0,_xlfn.RANK.EQ(Table1[[#This Row],[Gesamt LKC]],Table1[Gesamt LKC],0)," ")</f>
        <v>1</v>
      </c>
      <c r="P3" s="11">
        <v>4.7534722222222221E-2</v>
      </c>
      <c r="Q3" s="15">
        <f>IF(Table1[[#This Row],[Zeit LSC]]&gt;0,_xlfn.RANK.EQ(Table1[[#This Row],[Punkte LSC]],Table1[Punkte LSC],0)," ")</f>
        <v>2</v>
      </c>
      <c r="R3" s="9">
        <f>IF(Table1[[#This Row],[Zeit LSC]]&gt;0,MIN(Table1[Zeit LSC])/Table1[[#This Row],[Zeit LSC]]*1000,0)</f>
        <v>932.31068906744588</v>
      </c>
      <c r="S3" s="10">
        <f>IF(Table1[[#This Row],[Zeit LSC]]&gt;0,SUM(IF(Table1[[#This Row],[W]]=1,100,0),IF(Table1[[#This Row],[Alter]]&gt;40,(Table1[[#This Row],[Alter]]-40)*4,0),IF(AND(Table1[[#This Row],[Alter]]&lt;20,Table1[[#This Row],[Alter]]&gt;0),(20-Table1[[#This Row],[Alter]])*10,0)),0)</f>
        <v>44</v>
      </c>
      <c r="T3" s="9">
        <f>(Table1[[#This Row],[Punkte LSC]]+Table1[[#This Row],[Bonus LSC]])</f>
        <v>976.31068906744588</v>
      </c>
      <c r="U3" s="17">
        <f>IF(Table1[[#This Row],[Zeit LSC]]&gt;0,_xlfn.RANK.EQ(Table1[[#This Row],[Gesamt LSC]],Table1[Gesamt LSC],0)," ")</f>
        <v>2</v>
      </c>
      <c r="V3" s="26">
        <f t="shared" ref="V3:V30" si="1">MAX( N3,T3)</f>
        <v>1039.6140350877192</v>
      </c>
      <c r="W3" s="11"/>
      <c r="X3" s="14" t="str">
        <f>IF(Table1[[#This Row],[Zeit S&amp;R]]&gt;0,_xlfn.RANK.EQ(Table1[[#This Row],[Punkte S&amp;R]],Table1[Punkte S&amp;R],0)," ")</f>
        <v xml:space="preserve"> </v>
      </c>
      <c r="Y3" s="9">
        <f>IF(Table1[[#This Row],[Zeit S&amp;R]]&gt;0,MIN(Table1[Zeit S&amp;R])/Table1[[#This Row],[Zeit S&amp;R]]*1000,0)</f>
        <v>0</v>
      </c>
      <c r="Z3" s="10">
        <f>IF(Table1[[#This Row],[Zeit S&amp;R]]&gt;0,SUM(IF(Table1[[#This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A3" s="9">
        <f>(Table1[[#This Row],[Punkte S&amp;R]]+Table1[[#This Row],[Bonus S&amp;R]])</f>
        <v>0</v>
      </c>
      <c r="AB3" s="17" t="str">
        <f>IF(Table1[[#This Row],[Zeit S&amp;R]]&gt;0,_xlfn.RANK.EQ(Table1[[#This Row],[Gesamt S&amp;R]],Table1[Gesamt S&amp;R],0)," ")</f>
        <v xml:space="preserve"> </v>
      </c>
      <c r="AC3" s="24"/>
      <c r="AD3" s="17" t="str">
        <f>IF(Table1[[#This Row],[Zeit LC]]&gt;0,_xlfn.RANK.EQ(Table1[[#This Row],[Punkte LC]],Table1[Punkte LC],0)," ")</f>
        <v xml:space="preserve"> </v>
      </c>
      <c r="AE3" s="9">
        <f>IF(Table1[[#This Row],[Zeit LC]]&gt;0,MIN(Table1[Zeit LC])/Table1[[#This Row],[Zeit LC]]*1000,0)</f>
        <v>0</v>
      </c>
      <c r="AF3" s="9">
        <f>IF(Table1[[#This Row],[Zeit LC]]&gt;0,SUM(IF(Table1[[#This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G3" s="9">
        <f>(Table1[[#This Row],[Punkte LC]]+Table1[[#This Row],[Bonus LC]])</f>
        <v>0</v>
      </c>
      <c r="AH3" s="17" t="str">
        <f>IF(Table1[[#This Row],[Zeit LC]]&gt;0,_xlfn.RANK.EQ(Table1[[#This Row],[Gesamt LC]],Table1[Gesamt LC],0)," ")</f>
        <v xml:space="preserve"> </v>
      </c>
      <c r="AI3" s="26">
        <f t="shared" ref="AI3:AI30" si="2">MAX( AA3,AG3)</f>
        <v>0</v>
      </c>
      <c r="AJ3" s="11"/>
      <c r="AK3" s="14" t="str">
        <f>IF(Table1[[#This Row],[Zeit BZF]]&gt;0,_xlfn.RANK.EQ(Table1[[#This Row],[Punkte BZF]],Table1[Punkte BZF],0)," ")</f>
        <v xml:space="preserve"> </v>
      </c>
      <c r="AL3" s="12">
        <f>IF(Table1[[#This Row],[Zeit BZF]]&gt;0,MIN(Table1[Zeit BZF])/Table1[[#This Row],[Zeit BZF]]*1000,0)</f>
        <v>0</v>
      </c>
      <c r="AM3" s="10">
        <f>IF(Table1[[#This Row],[Zeit BZF]]&gt;0,SUM(IF(Table1[[#This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N3" s="9">
        <f>(Table1[[#This Row],[Punkte BZF]]+Table1[[#This Row],[Bonus BZF]])</f>
        <v>0</v>
      </c>
      <c r="AO3" s="17" t="str">
        <f>IF(Table1[[#This Row],[Zeit BZF]]&gt;0,_xlfn.RANK.EQ(Table1[[#This Row],[Gesamt BZF]],Table1[Gesamt BZF],0)," ")</f>
        <v xml:space="preserve"> </v>
      </c>
      <c r="AP3" s="11"/>
      <c r="AQ3" s="14" t="str">
        <f>IF(Table1[[#This Row],[Zeit EZF]]&gt;0,_xlfn.RANK.EQ(Table1[[#This Row],[Punkte EZF]],Table1[Punkte EZF],0)," ")</f>
        <v xml:space="preserve"> </v>
      </c>
      <c r="AR3" s="12">
        <f>IF(Table1[[#This Row],[Zeit EZF]]&gt;0,MIN(Table1[Zeit EZF])/Table1[[#This Row],[Zeit EZF]]*1000,0)</f>
        <v>0</v>
      </c>
      <c r="AS3" s="10">
        <f>IF(Table1[[#This Row],[Zeit EZF]]&gt;0,SUM(IF(Table1[[#This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T3" s="9">
        <f>(Table1[[#This Row],[Punkte EZF]]+Table1[[#This Row],[Bonus EZF]])</f>
        <v>0</v>
      </c>
      <c r="AU3" s="17" t="str">
        <f>IF(Table1[[#This Row],[Zeit EZF]]&gt;0,_xlfn.RANK.EQ(Table1[[#This Row],[Gesamt EZF]],Table1[Gesamt EZF],0)," ")</f>
        <v xml:space="preserve"> </v>
      </c>
      <c r="AV3" s="26">
        <f t="shared" ref="AV3:AV30" si="3">MAX( AN3,AN3)</f>
        <v>0</v>
      </c>
    </row>
    <row r="4" spans="1:48" x14ac:dyDescent="0.25">
      <c r="A4" s="5" t="s">
        <v>3</v>
      </c>
      <c r="B4" s="5" t="s">
        <v>10</v>
      </c>
      <c r="C4" s="6"/>
      <c r="D4" s="6">
        <v>1992</v>
      </c>
      <c r="E4" s="7">
        <f>IF(Table1[[#This Row],[JG]],2018-Table1[[#This Row],[JG]],0)</f>
        <v>26</v>
      </c>
      <c r="F4" s="6"/>
      <c r="G4" s="6"/>
      <c r="H4" s="28">
        <f t="shared" si="0"/>
        <v>1000</v>
      </c>
      <c r="I4" s="30">
        <f>_xlfn.RANK.EQ(Table1[[#This Row],[Gesamtpunkte]],Table1[Gesamtpunkte],0)</f>
        <v>2</v>
      </c>
      <c r="J4" s="16">
        <v>1.8391203703703705E-2</v>
      </c>
      <c r="K4" s="7">
        <f>IF(Table1[[#This Row],[Zeit LKC]]&gt;0,_xlfn.RANK.EQ(Table1[[#This Row],[Punkte LKC]],Table1[Punkte LKC],0)," ")</f>
        <v>1</v>
      </c>
      <c r="L4" s="18">
        <f>IF(Table1[[#This Row],[Zeit LKC]]&gt;0,MIN(Table1[Zeit LKC])/Table1[[#This Row],[Zeit LKC]]*1000,0)</f>
        <v>1000</v>
      </c>
      <c r="M4" s="21">
        <f>IF(Table1[[#This Row],[Zeit LKC]]&gt;0,SUM(IF(Table1[[#This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N4" s="21">
        <f>(Table1[[#This Row],[Punkte LKC]]+Table1[[#This Row],[Bonus LKC]])</f>
        <v>1000</v>
      </c>
      <c r="O4" s="32">
        <f>IF(Table1[[#This Row],[Zeit LKC]]&gt;0,_xlfn.RANK.EQ(Table1[[#This Row],[Gesamt LKC]],Table1[Gesamt LKC],0)," ")</f>
        <v>2</v>
      </c>
      <c r="P4" s="16">
        <v>4.431712962962963E-2</v>
      </c>
      <c r="Q4" s="22">
        <f>IF(Table1[[#This Row],[Zeit LSC]]&gt;0,_xlfn.RANK.EQ(Table1[[#This Row],[Punkte LSC]],Table1[Punkte LSC],0)," ")</f>
        <v>1</v>
      </c>
      <c r="R4" s="12">
        <f>IF(Table1[[#This Row],[Zeit LSC]]&gt;0,MIN(Table1[Zeit LSC])/Table1[[#This Row],[Zeit LSC]]*1000,0)</f>
        <v>1000</v>
      </c>
      <c r="S4" s="13">
        <f>IF(Table1[[#This Row],[Zeit LSC]]&gt;0,SUM(IF(Table1[[#This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T4" s="12">
        <f>(Table1[[#This Row],[Punkte LSC]]+Table1[[#This Row],[Bonus LSC]])</f>
        <v>1000</v>
      </c>
      <c r="U4" s="23">
        <f>IF(Table1[[#This Row],[Zeit LSC]]&gt;0,_xlfn.RANK.EQ(Table1[[#This Row],[Gesamt LSC]],Table1[Gesamt LSC],0)," ")</f>
        <v>1</v>
      </c>
      <c r="V4" s="26">
        <f t="shared" si="1"/>
        <v>1000</v>
      </c>
      <c r="W4" s="16"/>
      <c r="X4" s="14" t="str">
        <f>IF(Table1[[#This Row],[Zeit S&amp;R]]&gt;0,_xlfn.RANK.EQ(Table1[[#This Row],[Punkte S&amp;R]],Table1[Punkte S&amp;R],0)," ")</f>
        <v xml:space="preserve"> </v>
      </c>
      <c r="Y4" s="12">
        <f>IF(Table1[[#This Row],[Zeit S&amp;R]]&gt;0,MIN(Table1[Zeit S&amp;R])/Table1[[#This Row],[Zeit S&amp;R]]*1000,0)</f>
        <v>0</v>
      </c>
      <c r="Z4" s="13">
        <f>IF(Table1[[#This Row],[Zeit S&amp;R]]&gt;0,SUM(IF(Table1[[#This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A4" s="12">
        <f>(Table1[[#This Row],[Punkte S&amp;R]]+Table1[[#This Row],[Bonus S&amp;R]])</f>
        <v>0</v>
      </c>
      <c r="AB4" s="23" t="str">
        <f>IF(Table1[[#This Row],[Zeit S&amp;R]]&gt;0,_xlfn.RANK.EQ(Table1[[#This Row],[Gesamt S&amp;R]],Table1[Gesamt S&amp;R],0)," ")</f>
        <v xml:space="preserve"> </v>
      </c>
      <c r="AC4" s="16"/>
      <c r="AD4" s="23" t="str">
        <f>IF(Table1[[#This Row],[Zeit LC]]&gt;0,_xlfn.RANK.EQ(Table1[[#This Row],[Punkte LC]],Table1[Punkte LC],0)," ")</f>
        <v xml:space="preserve"> </v>
      </c>
      <c r="AE4" s="12">
        <f>IF(Table1[[#This Row],[Zeit LC]]&gt;0,MIN(Table1[Zeit LC])/Table1[[#This Row],[Zeit LC]]*1000,0)</f>
        <v>0</v>
      </c>
      <c r="AF4" s="12">
        <f>IF(Table1[[#This Row],[Zeit LC]]&gt;0,SUM(IF(Table1[[#This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G4" s="12">
        <f>(Table1[[#This Row],[Punkte LC]]+Table1[[#This Row],[Bonus LC]])</f>
        <v>0</v>
      </c>
      <c r="AH4" s="23" t="str">
        <f>IF(Table1[[#This Row],[Zeit LC]]&gt;0,_xlfn.RANK.EQ(Table1[[#This Row],[Gesamt LC]],Table1[Gesamt LC],0)," ")</f>
        <v xml:space="preserve"> </v>
      </c>
      <c r="AI4" s="26">
        <f t="shared" si="2"/>
        <v>0</v>
      </c>
      <c r="AJ4" s="16"/>
      <c r="AK4" s="14" t="str">
        <f>IF(Table1[[#This Row],[Zeit BZF]]&gt;0,_xlfn.RANK.EQ(Table1[[#This Row],[Punkte BZF]],Table1[Punkte BZF],0)," ")</f>
        <v xml:space="preserve"> </v>
      </c>
      <c r="AL4" s="12">
        <f>IF(Table1[[#This Row],[Zeit BZF]]&gt;0,MIN(Table1[Zeit BZF])/Table1[[#This Row],[Zeit BZF]]*1000,0)</f>
        <v>0</v>
      </c>
      <c r="AM4" s="13">
        <f>IF(Table1[[#This Row],[Zeit BZF]]&gt;0,SUM(IF(Table1[[#This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N4" s="12">
        <f>(Table1[[#This Row],[Punkte BZF]]+Table1[[#This Row],[Bonus BZF]])</f>
        <v>0</v>
      </c>
      <c r="AO4" s="23" t="str">
        <f>IF(Table1[[#This Row],[Zeit BZF]]&gt;0,_xlfn.RANK.EQ(Table1[[#This Row],[Gesamt BZF]],Table1[Gesamt BZF],0)," ")</f>
        <v xml:space="preserve"> </v>
      </c>
      <c r="AP4" s="16"/>
      <c r="AQ4" s="14" t="str">
        <f>IF(Table1[[#This Row],[Zeit EZF]]&gt;0,_xlfn.RANK.EQ(Table1[[#This Row],[Punkte EZF]],Table1[Punkte EZF],0)," ")</f>
        <v xml:space="preserve"> </v>
      </c>
      <c r="AR4" s="12">
        <f>IF(Table1[[#This Row],[Zeit EZF]]&gt;0,MIN(Table1[Zeit EZF])/Table1[[#This Row],[Zeit EZF]]*1000,0)</f>
        <v>0</v>
      </c>
      <c r="AS4" s="13">
        <f>IF(Table1[[#This Row],[Zeit EZF]]&gt;0,SUM(IF(Table1[[#This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T4" s="12">
        <f>(Table1[[#This Row],[Punkte EZF]]+Table1[[#This Row],[Bonus EZF]])</f>
        <v>0</v>
      </c>
      <c r="AU4" s="23" t="str">
        <f>IF(Table1[[#This Row],[Zeit EZF]]&gt;0,_xlfn.RANK.EQ(Table1[[#This Row],[Gesamt EZF]],Table1[Gesamt EZF],0)," ")</f>
        <v xml:space="preserve"> </v>
      </c>
      <c r="AV4" s="26">
        <f t="shared" si="3"/>
        <v>0</v>
      </c>
    </row>
    <row r="5" spans="1:48" x14ac:dyDescent="0.25">
      <c r="A5" s="5" t="s">
        <v>68</v>
      </c>
      <c r="B5" s="5" t="s">
        <v>67</v>
      </c>
      <c r="C5" s="6"/>
      <c r="D5" s="6">
        <v>1982</v>
      </c>
      <c r="E5" s="7">
        <f>IF(Table1[[#This Row],[JG]],2018-Table1[[#This Row],[JG]],0)</f>
        <v>36</v>
      </c>
      <c r="F5" s="6"/>
      <c r="G5" s="6"/>
      <c r="H5" s="28">
        <f t="shared" si="0"/>
        <v>956.07701564380272</v>
      </c>
      <c r="I5" s="29">
        <f>_xlfn.RANK.EQ(Table1[[#This Row],[Gesamtpunkte]],Table1[Gesamtpunkte],0)</f>
        <v>3</v>
      </c>
      <c r="J5" s="11">
        <v>1.923611111111111E-2</v>
      </c>
      <c r="K5" s="6">
        <f>IF(Table1[[#This Row],[Zeit LKC]]&gt;0,_xlfn.RANK.EQ(Table1[[#This Row],[Punkte LKC]],Table1[Punkte LKC],0)," ")</f>
        <v>3</v>
      </c>
      <c r="L5" s="18">
        <f>IF(Table1[[#This Row],[Zeit LKC]]&gt;0,MIN(Table1[Zeit LKC])/Table1[[#This Row],[Zeit LKC]]*1000,0)</f>
        <v>956.07701564380272</v>
      </c>
      <c r="M5" s="19">
        <f>IF(Table1[[#This Row],[Zeit LKC]]&gt;0,SUM(IF(Table1[[#This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N5" s="18">
        <f>(Table1[[#This Row],[Punkte LKC]]+Table1[[#This Row],[Bonus LKC]])</f>
        <v>956.07701564380272</v>
      </c>
      <c r="O5" s="20">
        <f>IF(Table1[[#This Row],[Zeit LKC]]&gt;0,_xlfn.RANK.EQ(Table1[[#This Row],[Gesamt LKC]],Table1[Gesamt LKC],0)," ")</f>
        <v>3</v>
      </c>
      <c r="P5" s="16">
        <v>4.7534722222222221E-2</v>
      </c>
      <c r="Q5" s="15">
        <f>IF(Table1[[#This Row],[Zeit LSC]]&gt;0,_xlfn.RANK.EQ(Table1[[#This Row],[Punkte LSC]],Table1[Punkte LSC],0)," ")</f>
        <v>2</v>
      </c>
      <c r="R5" s="12">
        <f>IF(Table1[[#This Row],[Zeit LSC]]&gt;0,MIN(Table1[Zeit LSC])/Table1[[#This Row],[Zeit LSC]]*1000,0)</f>
        <v>932.31068906744588</v>
      </c>
      <c r="S5" s="13">
        <f>IF(Table1[[#This Row],[Zeit LSC]]&gt;0,SUM(IF(Table1[[#This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T5" s="12">
        <f>(Table1[[#This Row],[Punkte LSC]]+Table1[[#This Row],[Bonus LSC]])</f>
        <v>932.31068906744588</v>
      </c>
      <c r="U5" s="17">
        <f>IF(Table1[[#This Row],[Zeit LSC]]&gt;0,_xlfn.RANK.EQ(Table1[[#This Row],[Gesamt LSC]],Table1[Gesamt LSC],0)," ")</f>
        <v>3</v>
      </c>
      <c r="V5" s="26">
        <f t="shared" si="1"/>
        <v>956.07701564380272</v>
      </c>
      <c r="W5" s="16"/>
      <c r="X5" s="14" t="str">
        <f>IF(Table1[[#This Row],[Zeit S&amp;R]]&gt;0,_xlfn.RANK.EQ(Table1[[#This Row],[Punkte S&amp;R]],Table1[Punkte S&amp;R],0)," ")</f>
        <v xml:space="preserve"> </v>
      </c>
      <c r="Y5" s="12">
        <f>IF(Table1[[#This Row],[Zeit S&amp;R]]&gt;0,MIN(Table1[Zeit S&amp;R])/Table1[[#This Row],[Zeit S&amp;R]]*1000,0)</f>
        <v>0</v>
      </c>
      <c r="Z5" s="10">
        <f>IF(Table1[[#This Row],[Zeit S&amp;R]]&gt;0,SUM(IF(Table1[[#This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A5" s="12">
        <f>(Table1[[#This Row],[Punkte S&amp;R]]+Table1[[#This Row],[Bonus S&amp;R]])</f>
        <v>0</v>
      </c>
      <c r="AB5" s="17" t="str">
        <f>IF(Table1[[#This Row],[Zeit S&amp;R]]&gt;0,_xlfn.RANK.EQ(Table1[[#This Row],[Gesamt S&amp;R]],Table1[Gesamt S&amp;R],0)," ")</f>
        <v xml:space="preserve"> </v>
      </c>
      <c r="AC5" s="16"/>
      <c r="AD5" s="17" t="str">
        <f>IF(Table1[[#This Row],[Zeit LC]]&gt;0,_xlfn.RANK.EQ(Table1[[#This Row],[Punkte LC]],Table1[Punkte LC],0)," ")</f>
        <v xml:space="preserve"> </v>
      </c>
      <c r="AE5" s="12">
        <f>IF(Table1[[#This Row],[Zeit LC]]&gt;0,MIN(Table1[Zeit LC])/Table1[[#This Row],[Zeit LC]]*1000,0)</f>
        <v>0</v>
      </c>
      <c r="AF5" s="12">
        <f>IF(Table1[[#This Row],[Zeit LC]]&gt;0,SUM(IF(Table1[[#This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G5" s="12">
        <f>(Table1[[#This Row],[Punkte LC]]+Table1[[#This Row],[Bonus LC]])</f>
        <v>0</v>
      </c>
      <c r="AH5" s="17" t="str">
        <f>IF(Table1[[#This Row],[Zeit LC]]&gt;0,_xlfn.RANK.EQ(Table1[[#This Row],[Gesamt LC]],Table1[Gesamt LC],0)," ")</f>
        <v xml:space="preserve"> </v>
      </c>
      <c r="AI5" s="26">
        <f t="shared" si="2"/>
        <v>0</v>
      </c>
      <c r="AJ5" s="16"/>
      <c r="AK5" s="14" t="str">
        <f>IF(Table1[[#This Row],[Zeit BZF]]&gt;0,_xlfn.RANK.EQ(Table1[[#This Row],[Punkte BZF]],Table1[Punkte BZF],0)," ")</f>
        <v xml:space="preserve"> </v>
      </c>
      <c r="AL5" s="12">
        <f>IF(Table1[[#This Row],[Zeit BZF]]&gt;0,MIN(Table1[Zeit BZF])/Table1[[#This Row],[Zeit BZF]]*1000,0)</f>
        <v>0</v>
      </c>
      <c r="AM5" s="10">
        <f>IF(Table1[[#This Row],[Zeit BZF]]&gt;0,SUM(IF(Table1[[#This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N5" s="12">
        <f>(Table1[[#This Row],[Punkte BZF]]+Table1[[#This Row],[Bonus BZF]])</f>
        <v>0</v>
      </c>
      <c r="AO5" s="17" t="str">
        <f>IF(Table1[[#This Row],[Zeit BZF]]&gt;0,_xlfn.RANK.EQ(Table1[[#This Row],[Gesamt BZF]],Table1[Gesamt BZF],0)," ")</f>
        <v xml:space="preserve"> </v>
      </c>
      <c r="AP5" s="16"/>
      <c r="AQ5" s="14" t="str">
        <f>IF(Table1[[#This Row],[Zeit EZF]]&gt;0,_xlfn.RANK.EQ(Table1[[#This Row],[Punkte EZF]],Table1[Punkte EZF],0)," ")</f>
        <v xml:space="preserve"> </v>
      </c>
      <c r="AR5" s="12">
        <f>IF(Table1[[#This Row],[Zeit EZF]]&gt;0,MIN(Table1[Zeit EZF])/Table1[[#This Row],[Zeit EZF]]*1000,0)</f>
        <v>0</v>
      </c>
      <c r="AS5" s="10">
        <f>IF(Table1[[#This Row],[Zeit EZF]]&gt;0,SUM(IF(Table1[[#This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T5" s="12">
        <f>(Table1[[#This Row],[Punkte EZF]]+Table1[[#This Row],[Bonus EZF]])</f>
        <v>0</v>
      </c>
      <c r="AU5" s="17" t="str">
        <f>IF(Table1[[#This Row],[Zeit EZF]]&gt;0,_xlfn.RANK.EQ(Table1[[#This Row],[Gesamt EZF]],Table1[Gesamt EZF],0)," ")</f>
        <v xml:space="preserve"> </v>
      </c>
      <c r="AV5" s="26">
        <f t="shared" si="3"/>
        <v>0</v>
      </c>
    </row>
    <row r="6" spans="1:48" x14ac:dyDescent="0.25">
      <c r="A6" s="1" t="s">
        <v>43</v>
      </c>
      <c r="B6" s="1" t="s">
        <v>10</v>
      </c>
      <c r="C6" s="4">
        <v>1</v>
      </c>
      <c r="D6" s="4">
        <v>1985</v>
      </c>
      <c r="E6" s="4">
        <f>IF(Table1[[#This Row],[JG]],2018-Table1[[#This Row],[JG]],0)</f>
        <v>33</v>
      </c>
      <c r="F6" s="4"/>
      <c r="G6" s="4"/>
      <c r="H6" s="27">
        <f t="shared" si="0"/>
        <v>934.15637860082313</v>
      </c>
      <c r="I6" s="29">
        <f>_xlfn.RANK.EQ(Table1[[#This Row],[Gesamtpunkte]],Table1[Gesamtpunkte],0)</f>
        <v>4</v>
      </c>
      <c r="J6" s="11">
        <v>1.96875E-2</v>
      </c>
      <c r="K6" s="4">
        <f>IF(Table1[[#This Row],[Zeit LKC]]&gt;0,_xlfn.RANK.EQ(Table1[[#This Row],[Punkte LKC]],Table1[Punkte LKC],0)," ")</f>
        <v>4</v>
      </c>
      <c r="L6" s="18">
        <f>IF(Table1[[#This Row],[Zeit LKC]]&gt;0,MIN(Table1[Zeit LKC])/Table1[[#This Row],[Zeit LKC]]*1000,0)</f>
        <v>934.15637860082313</v>
      </c>
      <c r="M6" s="19">
        <f>IF(Table1[[#This Row],[Zeit LKC]]&gt;0,SUM(IF(Table1[[#This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N6" s="18">
        <f>(Table1[[#This Row],[Punkte LKC]]+Table1[[#This Row],[Bonus LKC]])</f>
        <v>934.15637860082313</v>
      </c>
      <c r="O6" s="20">
        <f>IF(Table1[[#This Row],[Zeit LKC]]&gt;0,_xlfn.RANK.EQ(Table1[[#This Row],[Gesamt LKC]],Table1[Gesamt LKC],0)," ")</f>
        <v>4</v>
      </c>
      <c r="P6" s="11">
        <v>5.0682870370370371E-2</v>
      </c>
      <c r="Q6" s="15">
        <f>IF(Table1[[#This Row],[Zeit LSC]]&gt;0,_xlfn.RANK.EQ(Table1[[#This Row],[Punkte LSC]],Table1[Punkte LSC],0)," ")</f>
        <v>5</v>
      </c>
      <c r="R6" s="9">
        <f>IF(Table1[[#This Row],[Zeit LSC]]&gt;0,MIN(Table1[Zeit LSC])/Table1[[#This Row],[Zeit LSC]]*1000,0)</f>
        <v>874.40054807033573</v>
      </c>
      <c r="S6" s="10">
        <f>IF(Table1[[#This Row],[Zeit LSC]]&gt;0,SUM(IF(Table1[[#This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T6" s="9">
        <f>(Table1[[#This Row],[Punkte LSC]]+Table1[[#This Row],[Bonus LSC]])</f>
        <v>874.40054807033573</v>
      </c>
      <c r="U6" s="17">
        <f>IF(Table1[[#This Row],[Zeit LSC]]&gt;0,_xlfn.RANK.EQ(Table1[[#This Row],[Gesamt LSC]],Table1[Gesamt LSC],0)," ")</f>
        <v>5</v>
      </c>
      <c r="V6" s="26">
        <f t="shared" si="1"/>
        <v>934.15637860082313</v>
      </c>
      <c r="W6" s="11"/>
      <c r="X6" s="14" t="str">
        <f>IF(Table1[[#This Row],[Zeit S&amp;R]]&gt;0,_xlfn.RANK.EQ(Table1[[#This Row],[Punkte S&amp;R]],Table1[Punkte S&amp;R],0)," ")</f>
        <v xml:space="preserve"> </v>
      </c>
      <c r="Y6" s="9">
        <f>IF(Table1[[#This Row],[Zeit S&amp;R]]&gt;0,MIN(Table1[Zeit S&amp;R])/Table1[[#This Row],[Zeit S&amp;R]]*1000,0)</f>
        <v>0</v>
      </c>
      <c r="Z6" s="10">
        <f>IF(Table1[[#This Row],[Zeit S&amp;R]]&gt;0,SUM(IF(Table1[[#This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A6" s="9">
        <f>(Table1[[#This Row],[Punkte S&amp;R]]+Table1[[#This Row],[Bonus S&amp;R]])</f>
        <v>0</v>
      </c>
      <c r="AB6" s="17" t="str">
        <f>IF(Table1[[#This Row],[Zeit S&amp;R]]&gt;0,_xlfn.RANK.EQ(Table1[[#This Row],[Gesamt S&amp;R]],Table1[Gesamt S&amp;R],0)," ")</f>
        <v xml:space="preserve"> </v>
      </c>
      <c r="AC6" s="9"/>
      <c r="AD6" s="17" t="str">
        <f>IF(Table1[[#This Row],[Zeit LC]]&gt;0,_xlfn.RANK.EQ(Table1[[#This Row],[Punkte LC]],Table1[Punkte LC],0)," ")</f>
        <v xml:space="preserve"> </v>
      </c>
      <c r="AE6" s="9">
        <f>IF(Table1[[#This Row],[Zeit LC]]&gt;0,MIN(Table1[Zeit LC])/Table1[[#This Row],[Zeit LC]]*1000,0)</f>
        <v>0</v>
      </c>
      <c r="AF6" s="9">
        <f>IF(Table1[[#This Row],[Zeit LC]]&gt;0,SUM(IF(Table1[[#This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G6" s="9">
        <f>(Table1[[#This Row],[Punkte LC]]+Table1[[#This Row],[Bonus LC]])</f>
        <v>0</v>
      </c>
      <c r="AH6" s="17" t="str">
        <f>IF(Table1[[#This Row],[Zeit LC]]&gt;0,_xlfn.RANK.EQ(Table1[[#This Row],[Gesamt LC]],Table1[Gesamt LC],0)," ")</f>
        <v xml:space="preserve"> </v>
      </c>
      <c r="AI6" s="26">
        <f t="shared" si="2"/>
        <v>0</v>
      </c>
      <c r="AJ6" s="11"/>
      <c r="AK6" s="14" t="str">
        <f>IF(Table1[[#This Row],[Zeit BZF]]&gt;0,_xlfn.RANK.EQ(Table1[[#This Row],[Punkte BZF]],Table1[Punkte BZF],0)," ")</f>
        <v xml:space="preserve"> </v>
      </c>
      <c r="AL6" s="12">
        <f>IF(Table1[[#This Row],[Zeit BZF]]&gt;0,MIN(Table1[Zeit BZF])/Table1[[#This Row],[Zeit BZF]]*1000,0)</f>
        <v>0</v>
      </c>
      <c r="AM6" s="10">
        <f>IF(Table1[[#This Row],[Zeit BZF]]&gt;0,SUM(IF(Table1[[#This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N6" s="9">
        <f>(Table1[[#This Row],[Punkte BZF]]+Table1[[#This Row],[Bonus BZF]])</f>
        <v>0</v>
      </c>
      <c r="AO6" s="17" t="str">
        <f>IF(Table1[[#This Row],[Zeit BZF]]&gt;0,_xlfn.RANK.EQ(Table1[[#This Row],[Gesamt BZF]],Table1[Gesamt BZF],0)," ")</f>
        <v xml:space="preserve"> </v>
      </c>
      <c r="AP6" s="11"/>
      <c r="AQ6" s="14" t="str">
        <f>IF(Table1[[#This Row],[Zeit EZF]]&gt;0,_xlfn.RANK.EQ(Table1[[#This Row],[Punkte EZF]],Table1[Punkte EZF],0)," ")</f>
        <v xml:space="preserve"> </v>
      </c>
      <c r="AR6" s="12">
        <f>IF(Table1[[#This Row],[Zeit EZF]]&gt;0,MIN(Table1[Zeit EZF])/Table1[[#This Row],[Zeit EZF]]*1000,0)</f>
        <v>0</v>
      </c>
      <c r="AS6" s="10">
        <f>IF(Table1[[#This Row],[Zeit EZF]]&gt;0,SUM(IF(Table1[[#This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T6" s="9">
        <f>(Table1[[#This Row],[Punkte EZF]]+Table1[[#This Row],[Bonus EZF]])</f>
        <v>0</v>
      </c>
      <c r="AU6" s="17" t="str">
        <f>IF(Table1[[#This Row],[Zeit EZF]]&gt;0,_xlfn.RANK.EQ(Table1[[#This Row],[Gesamt EZF]],Table1[Gesamt EZF],0)," ")</f>
        <v xml:space="preserve"> </v>
      </c>
      <c r="AV6" s="26">
        <f t="shared" si="3"/>
        <v>0</v>
      </c>
    </row>
    <row r="7" spans="1:48" x14ac:dyDescent="0.25">
      <c r="A7" s="1" t="s">
        <v>57</v>
      </c>
      <c r="B7" s="1" t="s">
        <v>58</v>
      </c>
      <c r="C7" s="4">
        <v>1</v>
      </c>
      <c r="D7" s="4">
        <v>1990</v>
      </c>
      <c r="E7" s="4">
        <f>IF(Table1[[#This Row],[JG]],2018-Table1[[#This Row],[JG]],0)</f>
        <v>28</v>
      </c>
      <c r="F7" s="4"/>
      <c r="G7" s="4"/>
      <c r="H7" s="27">
        <f t="shared" si="0"/>
        <v>925.54991539763125</v>
      </c>
      <c r="I7" s="29">
        <f>_xlfn.RANK.EQ(Table1[[#This Row],[Gesamtpunkte]],Table1[Gesamtpunkte],0)</f>
        <v>5</v>
      </c>
      <c r="J7" s="11">
        <v>2.0625000000000001E-2</v>
      </c>
      <c r="K7" s="4">
        <f>IF(Table1[[#This Row],[Zeit LKC]]&gt;0,_xlfn.RANK.EQ(Table1[[#This Row],[Punkte LKC]],Table1[Punkte LKC],0)," ")</f>
        <v>5</v>
      </c>
      <c r="L7" s="18">
        <f>IF(Table1[[#This Row],[Zeit LKC]]&gt;0,MIN(Table1[Zeit LKC])/Table1[[#This Row],[Zeit LKC]]*1000,0)</f>
        <v>891.69472502805831</v>
      </c>
      <c r="M7" s="19">
        <f>IF(Table1[[#This Row],[Zeit LKC]]&gt;0,SUM(IF(Table1[[#This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N7" s="18">
        <f>(Table1[[#This Row],[Punkte LKC]]+Table1[[#This Row],[Bonus LKC]])</f>
        <v>891.69472502805831</v>
      </c>
      <c r="O7" s="20">
        <f>IF(Table1[[#This Row],[Zeit LKC]]&gt;0,_xlfn.RANK.EQ(Table1[[#This Row],[Gesamt LKC]],Table1[Gesamt LKC],0)," ")</f>
        <v>7</v>
      </c>
      <c r="P7" s="11">
        <v>4.7881944444444442E-2</v>
      </c>
      <c r="Q7" s="15">
        <f>IF(Table1[[#This Row],[Zeit LSC]]&gt;0,_xlfn.RANK.EQ(Table1[[#This Row],[Punkte LSC]],Table1[Punkte LSC],0)," ")</f>
        <v>4</v>
      </c>
      <c r="R7" s="9">
        <f>IF(Table1[[#This Row],[Zeit LSC]]&gt;0,MIN(Table1[Zeit LSC])/Table1[[#This Row],[Zeit LSC]]*1000,0)</f>
        <v>925.54991539763125</v>
      </c>
      <c r="S7" s="10">
        <f>IF(Table1[[#This Row],[Zeit LSC]]&gt;0,SUM(IF(Table1[[#This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T7" s="9">
        <f>(Table1[[#This Row],[Punkte LSC]]+Table1[[#This Row],[Bonus LSC]])</f>
        <v>925.54991539763125</v>
      </c>
      <c r="U7" s="17">
        <f>IF(Table1[[#This Row],[Zeit LSC]]&gt;0,_xlfn.RANK.EQ(Table1[[#This Row],[Gesamt LSC]],Table1[Gesamt LSC],0)," ")</f>
        <v>4</v>
      </c>
      <c r="V7" s="26">
        <f t="shared" si="1"/>
        <v>925.54991539763125</v>
      </c>
      <c r="W7" s="11"/>
      <c r="X7" s="14" t="str">
        <f>IF(Table1[[#This Row],[Zeit S&amp;R]]&gt;0,_xlfn.RANK.EQ(Table1[[#This Row],[Punkte S&amp;R]],Table1[Punkte S&amp;R],0)," ")</f>
        <v xml:space="preserve"> </v>
      </c>
      <c r="Y7" s="9">
        <f>IF(Table1[[#This Row],[Zeit S&amp;R]]&gt;0,MIN(Table1[Zeit S&amp;R])/Table1[[#This Row],[Zeit S&amp;R]]*1000,0)</f>
        <v>0</v>
      </c>
      <c r="Z7" s="10">
        <f>IF(Table1[[#This Row],[Zeit S&amp;R]]&gt;0,SUM(IF(Table1[[#This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A7" s="9">
        <f>(Table1[[#This Row],[Punkte S&amp;R]]+Table1[[#This Row],[Bonus S&amp;R]])</f>
        <v>0</v>
      </c>
      <c r="AB7" s="17" t="str">
        <f>IF(Table1[[#This Row],[Zeit S&amp;R]]&gt;0,_xlfn.RANK.EQ(Table1[[#This Row],[Gesamt S&amp;R]],Table1[Gesamt S&amp;R],0)," ")</f>
        <v xml:space="preserve"> </v>
      </c>
      <c r="AC7" s="11"/>
      <c r="AD7" s="17" t="str">
        <f>IF(Table1[[#This Row],[Zeit LC]]&gt;0,_xlfn.RANK.EQ(Table1[[#This Row],[Punkte LC]],Table1[Punkte LC],0)," ")</f>
        <v xml:space="preserve"> </v>
      </c>
      <c r="AE7" s="9">
        <f>IF(Table1[[#This Row],[Zeit LC]]&gt;0,MIN(Table1[Zeit LC])/Table1[[#This Row],[Zeit LC]]*1000,0)</f>
        <v>0</v>
      </c>
      <c r="AF7" s="9">
        <f>IF(Table1[[#This Row],[Zeit LC]]&gt;0,SUM(IF(Table1[[#This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G7" s="9">
        <f>(Table1[[#This Row],[Punkte LC]]+Table1[[#This Row],[Bonus LC]])</f>
        <v>0</v>
      </c>
      <c r="AH7" s="17" t="str">
        <f>IF(Table1[[#This Row],[Zeit LC]]&gt;0,_xlfn.RANK.EQ(Table1[[#This Row],[Gesamt LC]],Table1[Gesamt LC],0)," ")</f>
        <v xml:space="preserve"> </v>
      </c>
      <c r="AI7" s="26">
        <f t="shared" si="2"/>
        <v>0</v>
      </c>
      <c r="AJ7" s="11"/>
      <c r="AK7" s="14" t="str">
        <f>IF(Table1[[#This Row],[Zeit BZF]]&gt;0,_xlfn.RANK.EQ(Table1[[#This Row],[Punkte BZF]],Table1[Punkte BZF],0)," ")</f>
        <v xml:space="preserve"> </v>
      </c>
      <c r="AL7" s="12">
        <f>IF(Table1[[#This Row],[Zeit BZF]]&gt;0,MIN(Table1[Zeit BZF])/Table1[[#This Row],[Zeit BZF]]*1000,0)</f>
        <v>0</v>
      </c>
      <c r="AM7" s="10">
        <f>IF(Table1[[#This Row],[Zeit BZF]]&gt;0,SUM(IF(Table1[[#This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N7" s="9">
        <f>(Table1[[#This Row],[Punkte BZF]]+Table1[[#This Row],[Bonus BZF]])</f>
        <v>0</v>
      </c>
      <c r="AO7" s="17" t="str">
        <f>IF(Table1[[#This Row],[Zeit BZF]]&gt;0,_xlfn.RANK.EQ(Table1[[#This Row],[Gesamt BZF]],Table1[Gesamt BZF],0)," ")</f>
        <v xml:space="preserve"> </v>
      </c>
      <c r="AP7" s="11"/>
      <c r="AQ7" s="14" t="str">
        <f>IF(Table1[[#This Row],[Zeit EZF]]&gt;0,_xlfn.RANK.EQ(Table1[[#This Row],[Punkte EZF]],Table1[Punkte EZF],0)," ")</f>
        <v xml:space="preserve"> </v>
      </c>
      <c r="AR7" s="12">
        <f>IF(Table1[[#This Row],[Zeit EZF]]&gt;0,MIN(Table1[Zeit EZF])/Table1[[#This Row],[Zeit EZF]]*1000,0)</f>
        <v>0</v>
      </c>
      <c r="AS7" s="10">
        <f>IF(Table1[[#This Row],[Zeit EZF]]&gt;0,SUM(IF(Table1[[#This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T7" s="9">
        <f>(Table1[[#This Row],[Punkte EZF]]+Table1[[#This Row],[Bonus EZF]])</f>
        <v>0</v>
      </c>
      <c r="AU7" s="17" t="str">
        <f>IF(Table1[[#This Row],[Zeit EZF]]&gt;0,_xlfn.RANK.EQ(Table1[[#This Row],[Gesamt EZF]],Table1[Gesamt EZF],0)," ")</f>
        <v xml:space="preserve"> </v>
      </c>
      <c r="AV7" s="26">
        <f t="shared" si="3"/>
        <v>0</v>
      </c>
    </row>
    <row r="8" spans="1:48" x14ac:dyDescent="0.25">
      <c r="A8" s="1" t="s">
        <v>6</v>
      </c>
      <c r="B8" s="1" t="s">
        <v>13</v>
      </c>
      <c r="C8" s="4">
        <v>1</v>
      </c>
      <c r="D8" s="4">
        <v>1964</v>
      </c>
      <c r="E8" s="4">
        <f>IF(Table1[[#This Row],[JG]],2018-Table1[[#This Row],[JG]],0)</f>
        <v>54</v>
      </c>
      <c r="F8" s="4"/>
      <c r="G8" s="4"/>
      <c r="H8" s="27">
        <f t="shared" si="0"/>
        <v>901.66258648217138</v>
      </c>
      <c r="I8" s="29">
        <f>_xlfn.RANK.EQ(Table1[[#This Row],[Gesamtpunkte]],Table1[Gesamtpunkte],0)</f>
        <v>6</v>
      </c>
      <c r="J8" s="11">
        <v>2.1747685185185186E-2</v>
      </c>
      <c r="K8" s="4">
        <f>IF(Table1[[#This Row],[Zeit LKC]]&gt;0,_xlfn.RANK.EQ(Table1[[#This Row],[Punkte LKC]],Table1[Punkte LKC],0)," ")</f>
        <v>6</v>
      </c>
      <c r="L8" s="18">
        <f>IF(Table1[[#This Row],[Zeit LKC]]&gt;0,MIN(Table1[Zeit LKC])/Table1[[#This Row],[Zeit LKC]]*1000,0)</f>
        <v>845.66258648217138</v>
      </c>
      <c r="M8" s="19">
        <f>IF(Table1[[#This Row],[Zeit LKC]]&gt;0,SUM(IF(Table1[[#This Row],[W]]=1,100,0),IF(Table1[[#This Row],[Alter]]&gt;40,(Table1[[#This Row],[Alter]]-40)*4,0),IF(AND(Table1[[#This Row],[Alter]]&lt;20,Table1[[#This Row],[Alter]]&gt;0),(20-Table1[[#This Row],[Alter]])*10,0)),0)</f>
        <v>56</v>
      </c>
      <c r="N8" s="18">
        <f>(Table1[[#This Row],[Punkte LKC]]+Table1[[#This Row],[Bonus LKC]])</f>
        <v>901.66258648217138</v>
      </c>
      <c r="O8" s="20">
        <f>IF(Table1[[#This Row],[Zeit LKC]]&gt;0,_xlfn.RANK.EQ(Table1[[#This Row],[Gesamt LKC]],Table1[Gesamt LKC],0)," ")</f>
        <v>5</v>
      </c>
      <c r="P8" s="11"/>
      <c r="Q8" s="15" t="str">
        <f>IF(Table1[[#This Row],[Zeit LSC]]&gt;0,_xlfn.RANK.EQ(Table1[[#This Row],[Punkte LSC]],Table1[Punkte LSC],0)," ")</f>
        <v xml:space="preserve"> </v>
      </c>
      <c r="R8" s="9">
        <f>IF(Table1[[#This Row],[Zeit LSC]]&gt;0,MIN(Table1[Zeit LSC])/Table1[[#This Row],[Zeit LSC]]*1000,0)</f>
        <v>0</v>
      </c>
      <c r="S8" s="10">
        <f>IF(Table1[[#This Row],[Zeit LSC]]&gt;0,SUM(IF(Table1[[#This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T8" s="9">
        <f>(Table1[[#This Row],[Punkte LSC]]+Table1[[#This Row],[Bonus LSC]])</f>
        <v>0</v>
      </c>
      <c r="U8" s="17" t="str">
        <f>IF(Table1[[#This Row],[Zeit LSC]]&gt;0,_xlfn.RANK.EQ(Table1[[#This Row],[Gesamt LSC]],Table1[Gesamt LSC],0)," ")</f>
        <v xml:space="preserve"> </v>
      </c>
      <c r="V8" s="26">
        <f t="shared" si="1"/>
        <v>901.66258648217138</v>
      </c>
      <c r="W8" s="11"/>
      <c r="X8" s="14" t="str">
        <f>IF(Table1[[#This Row],[Zeit S&amp;R]]&gt;0,_xlfn.RANK.EQ(Table1[[#This Row],[Punkte S&amp;R]],Table1[Punkte S&amp;R],0)," ")</f>
        <v xml:space="preserve"> </v>
      </c>
      <c r="Y8" s="9">
        <f>IF(Table1[[#This Row],[Zeit S&amp;R]]&gt;0,MIN(Table1[Zeit S&amp;R])/Table1[[#This Row],[Zeit S&amp;R]]*1000,0)</f>
        <v>0</v>
      </c>
      <c r="Z8" s="10">
        <f>IF(Table1[[#This Row],[Zeit S&amp;R]]&gt;0,SUM(IF(Table1[[#This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A8" s="9">
        <f>(Table1[[#This Row],[Punkte S&amp;R]]+Table1[[#This Row],[Bonus S&amp;R]])</f>
        <v>0</v>
      </c>
      <c r="AB8" s="17" t="str">
        <f>IF(Table1[[#This Row],[Zeit S&amp;R]]&gt;0,_xlfn.RANK.EQ(Table1[[#This Row],[Gesamt S&amp;R]],Table1[Gesamt S&amp;R],0)," ")</f>
        <v xml:space="preserve"> </v>
      </c>
      <c r="AC8" s="11"/>
      <c r="AD8" s="17" t="str">
        <f>IF(Table1[[#This Row],[Zeit LC]]&gt;0,_xlfn.RANK.EQ(Table1[[#This Row],[Punkte LC]],Table1[Punkte LC],0)," ")</f>
        <v xml:space="preserve"> </v>
      </c>
      <c r="AE8" s="9">
        <f>IF(Table1[[#This Row],[Zeit LC]]&gt;0,MIN(Table1[Zeit LC])/Table1[[#This Row],[Zeit LC]]*1000,0)</f>
        <v>0</v>
      </c>
      <c r="AF8" s="9">
        <f>IF(Table1[[#This Row],[Zeit LC]]&gt;0,SUM(IF(Table1[[#This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G8" s="9">
        <f>(Table1[[#This Row],[Punkte LC]]+Table1[[#This Row],[Bonus LC]])</f>
        <v>0</v>
      </c>
      <c r="AH8" s="17" t="str">
        <f>IF(Table1[[#This Row],[Zeit LC]]&gt;0,_xlfn.RANK.EQ(Table1[[#This Row],[Gesamt LC]],Table1[Gesamt LC],0)," ")</f>
        <v xml:space="preserve"> </v>
      </c>
      <c r="AI8" s="26">
        <f t="shared" si="2"/>
        <v>0</v>
      </c>
      <c r="AJ8" s="11"/>
      <c r="AK8" s="14" t="str">
        <f>IF(Table1[[#This Row],[Zeit BZF]]&gt;0,_xlfn.RANK.EQ(Table1[[#This Row],[Punkte BZF]],Table1[Punkte BZF],0)," ")</f>
        <v xml:space="preserve"> </v>
      </c>
      <c r="AL8" s="12">
        <f>IF(Table1[[#This Row],[Zeit BZF]]&gt;0,MIN(Table1[Zeit BZF])/Table1[[#This Row],[Zeit BZF]]*1000,0)</f>
        <v>0</v>
      </c>
      <c r="AM8" s="10">
        <f>IF(Table1[[#This Row],[Zeit BZF]]&gt;0,SUM(IF(Table1[[#This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N8" s="9">
        <f>(Table1[[#This Row],[Punkte BZF]]+Table1[[#This Row],[Bonus BZF]])</f>
        <v>0</v>
      </c>
      <c r="AO8" s="17" t="str">
        <f>IF(Table1[[#This Row],[Zeit BZF]]&gt;0,_xlfn.RANK.EQ(Table1[[#This Row],[Gesamt BZF]],Table1[Gesamt BZF],0)," ")</f>
        <v xml:space="preserve"> </v>
      </c>
      <c r="AP8" s="11"/>
      <c r="AQ8" s="14" t="str">
        <f>IF(Table1[[#This Row],[Zeit EZF]]&gt;0,_xlfn.RANK.EQ(Table1[[#This Row],[Punkte EZF]],Table1[Punkte EZF],0)," ")</f>
        <v xml:space="preserve"> </v>
      </c>
      <c r="AR8" s="12">
        <f>IF(Table1[[#This Row],[Zeit EZF]]&gt;0,MIN(Table1[Zeit EZF])/Table1[[#This Row],[Zeit EZF]]*1000,0)</f>
        <v>0</v>
      </c>
      <c r="AS8" s="10">
        <f>IF(Table1[[#This Row],[Zeit EZF]]&gt;0,SUM(IF(Table1[[#This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T8" s="9">
        <f>(Table1[[#This Row],[Punkte EZF]]+Table1[[#This Row],[Bonus EZF]])</f>
        <v>0</v>
      </c>
      <c r="AU8" s="17" t="str">
        <f>IF(Table1[[#This Row],[Zeit EZF]]&gt;0,_xlfn.RANK.EQ(Table1[[#This Row],[Gesamt EZF]],Table1[Gesamt EZF],0)," ")</f>
        <v xml:space="preserve"> </v>
      </c>
      <c r="AV8" s="26">
        <f t="shared" si="3"/>
        <v>0</v>
      </c>
    </row>
    <row r="9" spans="1:48" x14ac:dyDescent="0.25">
      <c r="A9" s="1" t="s">
        <v>4</v>
      </c>
      <c r="B9" s="1" t="s">
        <v>11</v>
      </c>
      <c r="C9" s="4">
        <v>1</v>
      </c>
      <c r="D9" s="4">
        <v>1964</v>
      </c>
      <c r="E9" s="4">
        <f>IF(Table1[[#This Row],[JG]],2018-Table1[[#This Row],[JG]],0)</f>
        <v>54</v>
      </c>
      <c r="F9" s="4"/>
      <c r="G9" s="4"/>
      <c r="H9" s="27">
        <f t="shared" si="0"/>
        <v>895.85200845665963</v>
      </c>
      <c r="I9" s="29">
        <f>_xlfn.RANK.EQ(Table1[[#This Row],[Gesamtpunkte]],Table1[Gesamtpunkte],0)</f>
        <v>7</v>
      </c>
      <c r="J9" s="11">
        <v>2.1898148148148149E-2</v>
      </c>
      <c r="K9" s="4">
        <f>IF(Table1[[#This Row],[Zeit LKC]]&gt;0,_xlfn.RANK.EQ(Table1[[#This Row],[Punkte LKC]],Table1[Punkte LKC],0)," ")</f>
        <v>7</v>
      </c>
      <c r="L9" s="18">
        <f>IF(Table1[[#This Row],[Zeit LKC]]&gt;0,MIN(Table1[Zeit LKC])/Table1[[#This Row],[Zeit LKC]]*1000,0)</f>
        <v>839.85200845665963</v>
      </c>
      <c r="M9" s="19">
        <f>IF(Table1[[#This Row],[Zeit LKC]]&gt;0,SUM(IF(Table1[[#This Row],[W]]=1,100,0),IF(Table1[[#This Row],[Alter]]&gt;40,(Table1[[#This Row],[Alter]]-40)*4,0),IF(AND(Table1[[#This Row],[Alter]]&lt;20,Table1[[#This Row],[Alter]]&gt;0),(20-Table1[[#This Row],[Alter]])*10,0)),0)</f>
        <v>56</v>
      </c>
      <c r="N9" s="18">
        <f>(Table1[[#This Row],[Punkte LKC]]+Table1[[#This Row],[Bonus LKC]])</f>
        <v>895.85200845665963</v>
      </c>
      <c r="O9" s="20">
        <f>IF(Table1[[#This Row],[Zeit LKC]]&gt;0,_xlfn.RANK.EQ(Table1[[#This Row],[Gesamt LKC]],Table1[Gesamt LKC],0)," ")</f>
        <v>6</v>
      </c>
      <c r="P9" s="11">
        <v>5.5196759259259265E-2</v>
      </c>
      <c r="Q9" s="15">
        <f>IF(Table1[[#This Row],[Zeit LSC]]&gt;0,_xlfn.RANK.EQ(Table1[[#This Row],[Punkte LSC]],Table1[Punkte LSC],0)," ")</f>
        <v>8</v>
      </c>
      <c r="R9" s="9">
        <f>IF(Table1[[#This Row],[Zeit LSC]]&gt;0,MIN(Table1[Zeit LSC])/Table1[[#This Row],[Zeit LSC]]*1000,0)</f>
        <v>802.89368840427755</v>
      </c>
      <c r="S9" s="10">
        <f>IF(Table1[[#This Row],[Zeit LSC]]&gt;0,SUM(IF(Table1[[#This Row],[W]]=1,100,0),IF(Table1[[#This Row],[Alter]]&gt;40,(Table1[[#This Row],[Alter]]-40)*4,0),IF(AND(Table1[[#This Row],[Alter]]&lt;20,Table1[[#This Row],[Alter]]&gt;0),(20-Table1[[#This Row],[Alter]])*10,0)),0)</f>
        <v>56</v>
      </c>
      <c r="T9" s="9">
        <f>(Table1[[#This Row],[Punkte LSC]]+Table1[[#This Row],[Bonus LSC]])</f>
        <v>858.89368840427755</v>
      </c>
      <c r="U9" s="17">
        <f>IF(Table1[[#This Row],[Zeit LSC]]&gt;0,_xlfn.RANK.EQ(Table1[[#This Row],[Gesamt LSC]],Table1[Gesamt LSC],0)," ")</f>
        <v>6</v>
      </c>
      <c r="V9" s="26">
        <f t="shared" si="1"/>
        <v>895.85200845665963</v>
      </c>
      <c r="W9" s="11"/>
      <c r="X9" s="14" t="str">
        <f>IF(Table1[[#This Row],[Zeit S&amp;R]]&gt;0,_xlfn.RANK.EQ(Table1[[#This Row],[Punkte S&amp;R]],Table1[Punkte S&amp;R],0)," ")</f>
        <v xml:space="preserve"> </v>
      </c>
      <c r="Y9" s="9">
        <f>IF(Table1[[#This Row],[Zeit S&amp;R]]&gt;0,MIN(Table1[Zeit S&amp;R])/Table1[[#This Row],[Zeit S&amp;R]]*1000,0)</f>
        <v>0</v>
      </c>
      <c r="Z9" s="10">
        <f>IF(Table1[[#This Row],[Zeit S&amp;R]]&gt;0,SUM(IF(Table1[[#This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A9" s="9">
        <f>(Table1[[#This Row],[Punkte S&amp;R]]+Table1[[#This Row],[Bonus S&amp;R]])</f>
        <v>0</v>
      </c>
      <c r="AB9" s="17" t="str">
        <f>IF(Table1[[#This Row],[Zeit S&amp;R]]&gt;0,_xlfn.RANK.EQ(Table1[[#This Row],[Gesamt S&amp;R]],Table1[Gesamt S&amp;R],0)," ")</f>
        <v xml:space="preserve"> </v>
      </c>
      <c r="AC9" s="11"/>
      <c r="AD9" s="17" t="str">
        <f>IF(Table1[[#This Row],[Zeit LC]]&gt;0,_xlfn.RANK.EQ(Table1[[#This Row],[Punkte LC]],Table1[Punkte LC],0)," ")</f>
        <v xml:space="preserve"> </v>
      </c>
      <c r="AE9" s="9">
        <f>IF(Table1[[#This Row],[Zeit LC]]&gt;0,MIN(Table1[Zeit LC])/Table1[[#This Row],[Zeit LC]]*1000,0)</f>
        <v>0</v>
      </c>
      <c r="AF9" s="9">
        <f>IF(Table1[[#This Row],[Zeit LC]]&gt;0,SUM(IF(Table1[[#This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G9" s="9">
        <f>(Table1[[#This Row],[Punkte LC]]+Table1[[#This Row],[Bonus LC]])</f>
        <v>0</v>
      </c>
      <c r="AH9" s="17" t="str">
        <f>IF(Table1[[#This Row],[Zeit LC]]&gt;0,_xlfn.RANK.EQ(Table1[[#This Row],[Gesamt LC]],Table1[Gesamt LC],0)," ")</f>
        <v xml:space="preserve"> </v>
      </c>
      <c r="AI9" s="26">
        <f t="shared" si="2"/>
        <v>0</v>
      </c>
      <c r="AJ9" s="11"/>
      <c r="AK9" s="14" t="str">
        <f>IF(Table1[[#This Row],[Zeit BZF]]&gt;0,_xlfn.RANK.EQ(Table1[[#This Row],[Punkte BZF]],Table1[Punkte BZF],0)," ")</f>
        <v xml:space="preserve"> </v>
      </c>
      <c r="AL9" s="12">
        <f>IF(Table1[[#This Row],[Zeit BZF]]&gt;0,MIN(Table1[Zeit BZF])/Table1[[#This Row],[Zeit BZF]]*1000,0)</f>
        <v>0</v>
      </c>
      <c r="AM9" s="10">
        <f>IF(Table1[[#This Row],[Zeit BZF]]&gt;0,SUM(IF(Table1[[#This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N9" s="9">
        <f>(Table1[[#This Row],[Punkte BZF]]+Table1[[#This Row],[Bonus BZF]])</f>
        <v>0</v>
      </c>
      <c r="AO9" s="17" t="str">
        <f>IF(Table1[[#This Row],[Zeit BZF]]&gt;0,_xlfn.RANK.EQ(Table1[[#This Row],[Gesamt BZF]],Table1[Gesamt BZF],0)," ")</f>
        <v xml:space="preserve"> </v>
      </c>
      <c r="AP9" s="11"/>
      <c r="AQ9" s="14" t="str">
        <f>IF(Table1[[#This Row],[Zeit EZF]]&gt;0,_xlfn.RANK.EQ(Table1[[#This Row],[Punkte EZF]],Table1[Punkte EZF],0)," ")</f>
        <v xml:space="preserve"> </v>
      </c>
      <c r="AR9" s="12">
        <f>IF(Table1[[#This Row],[Zeit EZF]]&gt;0,MIN(Table1[Zeit EZF])/Table1[[#This Row],[Zeit EZF]]*1000,0)</f>
        <v>0</v>
      </c>
      <c r="AS9" s="10">
        <f>IF(Table1[[#This Row],[Zeit EZF]]&gt;0,SUM(IF(Table1[[#This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T9" s="9">
        <f>(Table1[[#This Row],[Punkte EZF]]+Table1[[#This Row],[Bonus EZF]])</f>
        <v>0</v>
      </c>
      <c r="AU9" s="17" t="str">
        <f>IF(Table1[[#This Row],[Zeit EZF]]&gt;0,_xlfn.RANK.EQ(Table1[[#This Row],[Gesamt EZF]],Table1[Gesamt EZF],0)," ")</f>
        <v xml:space="preserve"> </v>
      </c>
      <c r="AV9" s="26">
        <f t="shared" si="3"/>
        <v>0</v>
      </c>
    </row>
    <row r="10" spans="1:48" x14ac:dyDescent="0.25">
      <c r="A10" s="1" t="s">
        <v>44</v>
      </c>
      <c r="B10" s="1" t="s">
        <v>11</v>
      </c>
      <c r="C10" s="4"/>
      <c r="D10" s="4">
        <v>1967</v>
      </c>
      <c r="E10" s="4">
        <f>IF(Table1[[#This Row],[JG]],2018-Table1[[#This Row],[JG]],0)</f>
        <v>51</v>
      </c>
      <c r="F10" s="4"/>
      <c r="G10" s="4"/>
      <c r="H10" s="27">
        <f t="shared" si="0"/>
        <v>853.47529291900139</v>
      </c>
      <c r="I10" s="29">
        <f>_xlfn.RANK.EQ(Table1[[#This Row],[Gesamtpunkte]],Table1[Gesamtpunkte],0)</f>
        <v>8</v>
      </c>
      <c r="J10" s="11">
        <v>2.2719907407407411E-2</v>
      </c>
      <c r="K10" s="4">
        <f>IF(Table1[[#This Row],[Zeit LKC]]&gt;0,_xlfn.RANK.EQ(Table1[[#This Row],[Punkte LKC]],Table1[Punkte LKC],0)," ")</f>
        <v>8</v>
      </c>
      <c r="L10" s="18">
        <f>IF(Table1[[#This Row],[Zeit LKC]]&gt;0,MIN(Table1[Zeit LKC])/Table1[[#This Row],[Zeit LKC]]*1000,0)</f>
        <v>809.47529291900139</v>
      </c>
      <c r="M10" s="19">
        <f>IF(Table1[[#This Row],[Zeit LKC]]&gt;0,SUM(IF(Table1[[#This Row],[W]]=1,100,0),IF(Table1[[#This Row],[Alter]]&gt;40,(Table1[[#This Row],[Alter]]-40)*4,0),IF(AND(Table1[[#This Row],[Alter]]&lt;20,Table1[[#This Row],[Alter]]&gt;0),(20-Table1[[#This Row],[Alter]])*10,0)),0)</f>
        <v>44</v>
      </c>
      <c r="N10" s="18">
        <f>(Table1[[#This Row],[Punkte LKC]]+Table1[[#This Row],[Bonus LKC]])</f>
        <v>853.47529291900139</v>
      </c>
      <c r="O10" s="20">
        <f>IF(Table1[[#This Row],[Zeit LKC]]&gt;0,_xlfn.RANK.EQ(Table1[[#This Row],[Gesamt LKC]],Table1[Gesamt LKC],0)," ")</f>
        <v>8</v>
      </c>
      <c r="P10" s="11">
        <v>5.8344907407407408E-2</v>
      </c>
      <c r="Q10" s="15">
        <f>IF(Table1[[#This Row],[Zeit LSC]]&gt;0,_xlfn.RANK.EQ(Table1[[#This Row],[Punkte LSC]],Table1[Punkte LSC],0)," ")</f>
        <v>12</v>
      </c>
      <c r="R10" s="9">
        <f>IF(Table1[[#This Row],[Zeit LSC]]&gt;0,MIN(Table1[Zeit LSC])/Table1[[#This Row],[Zeit LSC]]*1000,0)</f>
        <v>759.57151358857368</v>
      </c>
      <c r="S10" s="10">
        <f>IF(Table1[[#This Row],[Zeit LSC]]&gt;0,SUM(IF(Table1[[#This Row],[W]]=1,100,0),IF(Table1[[#This Row],[Alter]]&gt;40,(Table1[[#This Row],[Alter]]-40)*4,0),IF(AND(Table1[[#This Row],[Alter]]&lt;20,Table1[[#This Row],[Alter]]&gt;0),(20-Table1[[#This Row],[Alter]])*10,0)),0)</f>
        <v>44</v>
      </c>
      <c r="T10" s="9">
        <f>(Table1[[#This Row],[Punkte LSC]]+Table1[[#This Row],[Bonus LSC]])</f>
        <v>803.57151358857368</v>
      </c>
      <c r="U10" s="17">
        <f>IF(Table1[[#This Row],[Zeit LSC]]&gt;0,_xlfn.RANK.EQ(Table1[[#This Row],[Gesamt LSC]],Table1[Gesamt LSC],0)," ")</f>
        <v>10</v>
      </c>
      <c r="V10" s="26">
        <f t="shared" si="1"/>
        <v>853.47529291900139</v>
      </c>
      <c r="W10" s="11"/>
      <c r="X10" s="14" t="str">
        <f>IF(Table1[[#This Row],[Zeit S&amp;R]]&gt;0,_xlfn.RANK.EQ(Table1[[#This Row],[Punkte S&amp;R]],Table1[Punkte S&amp;R],0)," ")</f>
        <v xml:space="preserve"> </v>
      </c>
      <c r="Y10" s="9">
        <f>IF(Table1[[#This Row],[Zeit S&amp;R]]&gt;0,MIN(Table1[Zeit S&amp;R])/Table1[[#This Row],[Zeit S&amp;R]]*1000,0)</f>
        <v>0</v>
      </c>
      <c r="Z10" s="10">
        <f>IF(Table1[[#This Row],[Zeit S&amp;R]]&gt;0,SUM(IF(Table1[[#This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A10" s="9">
        <f>(Table1[[#This Row],[Punkte S&amp;R]]+Table1[[#This Row],[Bonus S&amp;R]])</f>
        <v>0</v>
      </c>
      <c r="AB10" s="17" t="str">
        <f>IF(Table1[[#This Row],[Zeit S&amp;R]]&gt;0,_xlfn.RANK.EQ(Table1[[#This Row],[Gesamt S&amp;R]],Table1[Gesamt S&amp;R],0)," ")</f>
        <v xml:space="preserve"> </v>
      </c>
      <c r="AC10" s="9"/>
      <c r="AD10" s="17" t="str">
        <f>IF(Table1[[#This Row],[Zeit LC]]&gt;0,_xlfn.RANK.EQ(Table1[[#This Row],[Punkte LC]],Table1[Punkte LC],0)," ")</f>
        <v xml:space="preserve"> </v>
      </c>
      <c r="AE10" s="9">
        <f>IF(Table1[[#This Row],[Zeit LC]]&gt;0,MIN(Table1[Zeit LC])/Table1[[#This Row],[Zeit LC]]*1000,0)</f>
        <v>0</v>
      </c>
      <c r="AF10" s="9">
        <f>IF(Table1[[#This Row],[Zeit LC]]&gt;0,SUM(IF(Table1[[#This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G10" s="9">
        <f>(Table1[[#This Row],[Punkte LC]]+Table1[[#This Row],[Bonus LC]])</f>
        <v>0</v>
      </c>
      <c r="AH10" s="17" t="str">
        <f>IF(Table1[[#This Row],[Zeit LC]]&gt;0,_xlfn.RANK.EQ(Table1[[#This Row],[Gesamt LC]],Table1[Gesamt LC],0)," ")</f>
        <v xml:space="preserve"> </v>
      </c>
      <c r="AI10" s="26">
        <f t="shared" si="2"/>
        <v>0</v>
      </c>
      <c r="AJ10" s="11"/>
      <c r="AK10" s="14" t="str">
        <f>IF(Table1[[#This Row],[Zeit BZF]]&gt;0,_xlfn.RANK.EQ(Table1[[#This Row],[Punkte BZF]],Table1[Punkte BZF],0)," ")</f>
        <v xml:space="preserve"> </v>
      </c>
      <c r="AL10" s="12">
        <f>IF(Table1[[#This Row],[Zeit BZF]]&gt;0,MIN(Table1[Zeit BZF])/Table1[[#This Row],[Zeit BZF]]*1000,0)</f>
        <v>0</v>
      </c>
      <c r="AM10" s="10">
        <f>IF(Table1[[#This Row],[Zeit BZF]]&gt;0,SUM(IF(Table1[[#This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N10" s="9">
        <f>(Table1[[#This Row],[Punkte BZF]]+Table1[[#This Row],[Bonus BZF]])</f>
        <v>0</v>
      </c>
      <c r="AO10" s="17" t="str">
        <f>IF(Table1[[#This Row],[Zeit BZF]]&gt;0,_xlfn.RANK.EQ(Table1[[#This Row],[Gesamt BZF]],Table1[Gesamt BZF],0)," ")</f>
        <v xml:space="preserve"> </v>
      </c>
      <c r="AP10" s="11"/>
      <c r="AQ10" s="14" t="str">
        <f>IF(Table1[[#This Row],[Zeit EZF]]&gt;0,_xlfn.RANK.EQ(Table1[[#This Row],[Punkte EZF]],Table1[Punkte EZF],0)," ")</f>
        <v xml:space="preserve"> </v>
      </c>
      <c r="AR10" s="12">
        <f>IF(Table1[[#This Row],[Zeit EZF]]&gt;0,MIN(Table1[Zeit EZF])/Table1[[#This Row],[Zeit EZF]]*1000,0)</f>
        <v>0</v>
      </c>
      <c r="AS10" s="10">
        <f>IF(Table1[[#This Row],[Zeit EZF]]&gt;0,SUM(IF(Table1[[#This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T10" s="9">
        <f>(Table1[[#This Row],[Punkte EZF]]+Table1[[#This Row],[Bonus EZF]])</f>
        <v>0</v>
      </c>
      <c r="AU10" s="17" t="str">
        <f>IF(Table1[[#This Row],[Zeit EZF]]&gt;0,_xlfn.RANK.EQ(Table1[[#This Row],[Gesamt EZF]],Table1[Gesamt EZF],0)," ")</f>
        <v xml:space="preserve"> </v>
      </c>
      <c r="AV10" s="26">
        <f t="shared" si="3"/>
        <v>0</v>
      </c>
    </row>
    <row r="11" spans="1:48" x14ac:dyDescent="0.25">
      <c r="A11" s="5" t="s">
        <v>74</v>
      </c>
      <c r="B11" s="5" t="s">
        <v>49</v>
      </c>
      <c r="C11" s="6"/>
      <c r="D11" s="6">
        <v>1984</v>
      </c>
      <c r="E11" s="7">
        <f>IF(Table1[[#This Row],[JG]],2018-Table1[[#This Row],[JG]],0)</f>
        <v>34</v>
      </c>
      <c r="F11" s="6"/>
      <c r="G11" s="6" t="s">
        <v>66</v>
      </c>
      <c r="H11" s="28">
        <f t="shared" si="0"/>
        <v>827.17649600345646</v>
      </c>
      <c r="I11" s="29">
        <f>_xlfn.RANK.EQ(Table1[[#This Row],[Gesamtpunkte]],Table1[Gesamtpunkte],0)</f>
        <v>9</v>
      </c>
      <c r="J11" s="11"/>
      <c r="K11" s="6" t="str">
        <f>IF(Table1[[#This Row],[Zeit LKC]]&gt;0,_xlfn.RANK.EQ(Table1[[#This Row],[Punkte LKC]],Table1[Punkte LKC],0)," ")</f>
        <v xml:space="preserve"> </v>
      </c>
      <c r="L11" s="18">
        <f>IF(Table1[[#This Row],[Zeit LKC]]&gt;0,MIN(Table1[Zeit LKC])/Table1[[#This Row],[Zeit LKC]]*1000,0)</f>
        <v>0</v>
      </c>
      <c r="M11" s="19">
        <f>IF(Table1[[#This Row],[Zeit LKC]]&gt;0,SUM(IF(Table1[[#This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N11" s="18">
        <f>(Table1[[#This Row],[Punkte LKC]]+Table1[[#This Row],[Bonus LKC]])</f>
        <v>0</v>
      </c>
      <c r="O11" s="20" t="str">
        <f>IF(Table1[[#This Row],[Zeit LKC]]&gt;0,_xlfn.RANK.EQ(Table1[[#This Row],[Gesamt LKC]],Table1[Gesamt LKC],0)," ")</f>
        <v xml:space="preserve"> </v>
      </c>
      <c r="P11" s="16">
        <v>5.3576388888888889E-2</v>
      </c>
      <c r="Q11" s="15">
        <f>IF(Table1[[#This Row],[Zeit LSC]]&gt;0,_xlfn.RANK.EQ(Table1[[#This Row],[Punkte LSC]],Table1[Punkte LSC],0)," ")</f>
        <v>6</v>
      </c>
      <c r="R11" s="12">
        <f>IF(Table1[[#This Row],[Zeit LSC]]&gt;0,MIN(Table1[Zeit LSC])/Table1[[#This Row],[Zeit LSC]]*1000,0)</f>
        <v>827.17649600345646</v>
      </c>
      <c r="S11" s="13">
        <f>IF(Table1[[#This Row],[Zeit LSC]]&gt;0,SUM(IF(Table1[[#This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T11" s="12">
        <f>(Table1[[#This Row],[Punkte LSC]]+Table1[[#This Row],[Bonus LSC]])</f>
        <v>827.17649600345646</v>
      </c>
      <c r="U11" s="17">
        <f>IF(Table1[[#This Row],[Zeit LSC]]&gt;0,_xlfn.RANK.EQ(Table1[[#This Row],[Gesamt LSC]],Table1[Gesamt LSC],0)," ")</f>
        <v>7</v>
      </c>
      <c r="V11" s="26">
        <f t="shared" si="1"/>
        <v>827.17649600345646</v>
      </c>
      <c r="W11" s="16"/>
      <c r="X11" s="14" t="str">
        <f>IF(Table1[[#This Row],[Zeit S&amp;R]]&gt;0,_xlfn.RANK.EQ(Table1[[#This Row],[Punkte S&amp;R]],Table1[Punkte S&amp;R],0)," ")</f>
        <v xml:space="preserve"> </v>
      </c>
      <c r="Y11" s="12">
        <f>IF(Table1[[#This Row],[Zeit S&amp;R]]&gt;0,MIN(Table1[Zeit S&amp;R])/Table1[[#This Row],[Zeit S&amp;R]]*1000,0)</f>
        <v>0</v>
      </c>
      <c r="Z11" s="10">
        <f>IF(Table1[[#This Row],[Zeit S&amp;R]]&gt;0,SUM(IF(Table1[[#This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A11" s="12">
        <f>(Table1[[#This Row],[Punkte S&amp;R]]+Table1[[#This Row],[Bonus S&amp;R]])</f>
        <v>0</v>
      </c>
      <c r="AB11" s="17" t="str">
        <f>IF(Table1[[#This Row],[Zeit S&amp;R]]&gt;0,_xlfn.RANK.EQ(Table1[[#This Row],[Gesamt S&amp;R]],Table1[Gesamt S&amp;R],0)," ")</f>
        <v xml:space="preserve"> </v>
      </c>
      <c r="AC11" s="16"/>
      <c r="AD11" s="17" t="str">
        <f>IF(Table1[[#This Row],[Zeit LC]]&gt;0,_xlfn.RANK.EQ(Table1[[#This Row],[Punkte LC]],Table1[Punkte LC],0)," ")</f>
        <v xml:space="preserve"> </v>
      </c>
      <c r="AE11" s="12">
        <f>IF(Table1[[#This Row],[Zeit LC]]&gt;0,MIN(Table1[Zeit LC])/Table1[[#This Row],[Zeit LC]]*1000,0)</f>
        <v>0</v>
      </c>
      <c r="AF11" s="12">
        <f>IF(Table1[[#This Row],[Zeit LC]]&gt;0,SUM(IF(Table1[[#This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G11" s="12">
        <f>(Table1[[#This Row],[Punkte LC]]+Table1[[#This Row],[Bonus LC]])</f>
        <v>0</v>
      </c>
      <c r="AH11" s="17" t="str">
        <f>IF(Table1[[#This Row],[Zeit LC]]&gt;0,_xlfn.RANK.EQ(Table1[[#This Row],[Gesamt LC]],Table1[Gesamt LC],0)," ")</f>
        <v xml:space="preserve"> </v>
      </c>
      <c r="AI11" s="26">
        <f t="shared" si="2"/>
        <v>0</v>
      </c>
      <c r="AJ11" s="16"/>
      <c r="AK11" s="14" t="str">
        <f>IF(Table1[[#This Row],[Zeit BZF]]&gt;0,_xlfn.RANK.EQ(Table1[[#This Row],[Punkte BZF]],Table1[Punkte BZF],0)," ")</f>
        <v xml:space="preserve"> </v>
      </c>
      <c r="AL11" s="12">
        <f>IF(Table1[[#This Row],[Zeit BZF]]&gt;0,MIN(Table1[Zeit BZF])/Table1[[#This Row],[Zeit BZF]]*1000,0)</f>
        <v>0</v>
      </c>
      <c r="AM11" s="10">
        <f>IF(Table1[[#This Row],[Zeit BZF]]&gt;0,SUM(IF(Table1[[#This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N11" s="12">
        <f>(Table1[[#This Row],[Punkte BZF]]+Table1[[#This Row],[Bonus BZF]])</f>
        <v>0</v>
      </c>
      <c r="AO11" s="17" t="str">
        <f>IF(Table1[[#This Row],[Zeit BZF]]&gt;0,_xlfn.RANK.EQ(Table1[[#This Row],[Gesamt BZF]],Table1[Gesamt BZF],0)," ")</f>
        <v xml:space="preserve"> </v>
      </c>
      <c r="AP11" s="16"/>
      <c r="AQ11" s="14" t="str">
        <f>IF(Table1[[#This Row],[Zeit EZF]]&gt;0,_xlfn.RANK.EQ(Table1[[#This Row],[Punkte EZF]],Table1[Punkte EZF],0)," ")</f>
        <v xml:space="preserve"> </v>
      </c>
      <c r="AR11" s="12">
        <f>IF(Table1[[#This Row],[Zeit EZF]]&gt;0,MIN(Table1[Zeit EZF])/Table1[[#This Row],[Zeit EZF]]*1000,0)</f>
        <v>0</v>
      </c>
      <c r="AS11" s="10">
        <f>IF(Table1[[#This Row],[Zeit EZF]]&gt;0,SUM(IF(Table1[[#This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T11" s="12">
        <f>(Table1[[#This Row],[Punkte EZF]]+Table1[[#This Row],[Bonus EZF]])</f>
        <v>0</v>
      </c>
      <c r="AU11" s="17" t="str">
        <f>IF(Table1[[#This Row],[Zeit EZF]]&gt;0,_xlfn.RANK.EQ(Table1[[#This Row],[Gesamt EZF]],Table1[Gesamt EZF],0)," ")</f>
        <v xml:space="preserve"> </v>
      </c>
      <c r="AV11" s="26">
        <f t="shared" si="3"/>
        <v>0</v>
      </c>
    </row>
    <row r="12" spans="1:48" x14ac:dyDescent="0.25">
      <c r="A12" s="5" t="s">
        <v>72</v>
      </c>
      <c r="B12" s="5" t="s">
        <v>14</v>
      </c>
      <c r="C12" s="6"/>
      <c r="D12" s="6">
        <v>1969</v>
      </c>
      <c r="E12" s="7">
        <f>IF(Table1[[#This Row],[JG]],2018-Table1[[#This Row],[JG]],0)</f>
        <v>49</v>
      </c>
      <c r="F12" s="6"/>
      <c r="G12" s="6"/>
      <c r="H12" s="28">
        <f t="shared" si="0"/>
        <v>810.6307910176007</v>
      </c>
      <c r="I12" s="30">
        <f>_xlfn.RANK.EQ(Table1[[#This Row],[Gesamtpunkte]],Table1[Gesamtpunkte],0)</f>
        <v>10</v>
      </c>
      <c r="J12" s="16">
        <v>2.4212962962962964E-2</v>
      </c>
      <c r="K12" s="7">
        <f>IF(Table1[[#This Row],[Zeit LKC]]&gt;0,_xlfn.RANK.EQ(Table1[[#This Row],[Punkte LKC]],Table1[Punkte LKC],0)," ")</f>
        <v>9</v>
      </c>
      <c r="L12" s="18">
        <f>IF(Table1[[#This Row],[Zeit LKC]]&gt;0,MIN(Table1[Zeit LKC])/Table1[[#This Row],[Zeit LKC]]*1000,0)</f>
        <v>759.56022944550671</v>
      </c>
      <c r="M12" s="21">
        <f>IF(Table1[[#This Row],[Zeit LKC]]&gt;0,SUM(IF(Table1[[#This Row],[W]]=1,100,0),IF(Table1[[#This Row],[Alter]]&gt;40,(Table1[[#This Row],[Alter]]-40)*4,0),IF(AND(Table1[[#This Row],[Alter]]&lt;20,Table1[[#This Row],[Alter]]&gt;0),(20-Table1[[#This Row],[Alter]])*10,0)),0)</f>
        <v>36</v>
      </c>
      <c r="N12" s="21">
        <f>(Table1[[#This Row],[Punkte LKC]]+Table1[[#This Row],[Bonus LKC]])</f>
        <v>795.56022944550671</v>
      </c>
      <c r="O12" s="21">
        <f>IF(Table1[[#This Row],[Zeit LKC]]&gt;0,_xlfn.RANK.EQ(Table1[[#This Row],[Gesamt LKC]],Table1[Gesamt LKC],0)," ")</f>
        <v>10</v>
      </c>
      <c r="P12" s="16">
        <v>5.7210648148148142E-2</v>
      </c>
      <c r="Q12" s="22">
        <f>IF(Table1[[#This Row],[Zeit LSC]]&gt;0,_xlfn.RANK.EQ(Table1[[#This Row],[Punkte LSC]],Table1[Punkte LSC],0)," ")</f>
        <v>10</v>
      </c>
      <c r="R12" s="12">
        <f>IF(Table1[[#This Row],[Zeit LSC]]&gt;0,MIN(Table1[Zeit LSC])/Table1[[#This Row],[Zeit LSC]]*1000,0)</f>
        <v>774.6307910176007</v>
      </c>
      <c r="S12" s="13">
        <f>IF(Table1[[#This Row],[Zeit LSC]]&gt;0,SUM(IF(Table1[[#This Row],[W]]=1,100,0),IF(Table1[[#This Row],[Alter]]&gt;40,(Table1[[#This Row],[Alter]]-40)*4,0),IF(AND(Table1[[#This Row],[Alter]]&lt;20,Table1[[#This Row],[Alter]]&gt;0),(20-Table1[[#This Row],[Alter]])*10,0)),0)</f>
        <v>36</v>
      </c>
      <c r="T12" s="12">
        <f>(Table1[[#This Row],[Punkte LSC]]+Table1[[#This Row],[Bonus LSC]])</f>
        <v>810.6307910176007</v>
      </c>
      <c r="U12" s="23">
        <f>IF(Table1[[#This Row],[Zeit LSC]]&gt;0,_xlfn.RANK.EQ(Table1[[#This Row],[Gesamt LSC]],Table1[Gesamt LSC],0)," ")</f>
        <v>8</v>
      </c>
      <c r="V12" s="26">
        <f t="shared" si="1"/>
        <v>810.6307910176007</v>
      </c>
      <c r="W12" s="16"/>
      <c r="X12" s="14" t="str">
        <f>IF(Table1[[#This Row],[Zeit S&amp;R]]&gt;0,_xlfn.RANK.EQ(Table1[[#This Row],[Punkte S&amp;R]],Table1[Punkte S&amp;R],0)," ")</f>
        <v xml:space="preserve"> </v>
      </c>
      <c r="Y12" s="12">
        <f>IF(Table1[[#This Row],[Zeit S&amp;R]]&gt;0,MIN(Table1[Zeit S&amp;R])/Table1[[#This Row],[Zeit S&amp;R]]*1000,0)</f>
        <v>0</v>
      </c>
      <c r="Z12" s="13">
        <f>IF(Table1[[#This Row],[Zeit S&amp;R]]&gt;0,SUM(IF(Table1[[#This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A12" s="12">
        <f>(Table1[[#This Row],[Punkte S&amp;R]]+Table1[[#This Row],[Bonus S&amp;R]])</f>
        <v>0</v>
      </c>
      <c r="AB12" s="23" t="str">
        <f>IF(Table1[[#This Row],[Zeit S&amp;R]]&gt;0,_xlfn.RANK.EQ(Table1[[#This Row],[Gesamt S&amp;R]],Table1[Gesamt S&amp;R],0)," ")</f>
        <v xml:space="preserve"> </v>
      </c>
      <c r="AC12" s="16"/>
      <c r="AD12" s="23" t="str">
        <f>IF(Table1[[#This Row],[Zeit LC]]&gt;0,_xlfn.RANK.EQ(Table1[[#This Row],[Punkte LC]],Table1[Punkte LC],0)," ")</f>
        <v xml:space="preserve"> </v>
      </c>
      <c r="AE12" s="12">
        <f>IF(Table1[[#This Row],[Zeit LC]]&gt;0,MIN(Table1[Zeit LC])/Table1[[#This Row],[Zeit LC]]*1000,0)</f>
        <v>0</v>
      </c>
      <c r="AF12" s="12">
        <f>IF(Table1[[#This Row],[Zeit LC]]&gt;0,SUM(IF(Table1[[#This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G12" s="12">
        <f>(Table1[[#This Row],[Punkte LC]]+Table1[[#This Row],[Bonus LC]])</f>
        <v>0</v>
      </c>
      <c r="AH12" s="23" t="str">
        <f>IF(Table1[[#This Row],[Zeit LC]]&gt;0,_xlfn.RANK.EQ(Table1[[#This Row],[Gesamt LC]],Table1[Gesamt LC],0)," ")</f>
        <v xml:space="preserve"> </v>
      </c>
      <c r="AI12" s="26">
        <f t="shared" si="2"/>
        <v>0</v>
      </c>
      <c r="AJ12" s="16"/>
      <c r="AK12" s="14" t="str">
        <f>IF(Table1[[#This Row],[Zeit BZF]]&gt;0,_xlfn.RANK.EQ(Table1[[#This Row],[Punkte BZF]],Table1[Punkte BZF],0)," ")</f>
        <v xml:space="preserve"> </v>
      </c>
      <c r="AL12" s="12">
        <f>IF(Table1[[#This Row],[Zeit BZF]]&gt;0,MIN(Table1[Zeit BZF])/Table1[[#This Row],[Zeit BZF]]*1000,0)</f>
        <v>0</v>
      </c>
      <c r="AM12" s="13">
        <f>IF(Table1[[#This Row],[Zeit BZF]]&gt;0,SUM(IF(Table1[[#This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N12" s="12">
        <f>(Table1[[#This Row],[Punkte BZF]]+Table1[[#This Row],[Bonus BZF]])</f>
        <v>0</v>
      </c>
      <c r="AO12" s="23" t="str">
        <f>IF(Table1[[#This Row],[Zeit BZF]]&gt;0,_xlfn.RANK.EQ(Table1[[#This Row],[Gesamt BZF]],Table1[Gesamt BZF],0)," ")</f>
        <v xml:space="preserve"> </v>
      </c>
      <c r="AP12" s="16"/>
      <c r="AQ12" s="14" t="str">
        <f>IF(Table1[[#This Row],[Zeit EZF]]&gt;0,_xlfn.RANK.EQ(Table1[[#This Row],[Punkte EZF]],Table1[Punkte EZF],0)," ")</f>
        <v xml:space="preserve"> </v>
      </c>
      <c r="AR12" s="12">
        <f>IF(Table1[[#This Row],[Zeit EZF]]&gt;0,MIN(Table1[Zeit EZF])/Table1[[#This Row],[Zeit EZF]]*1000,0)</f>
        <v>0</v>
      </c>
      <c r="AS12" s="13">
        <f>IF(Table1[[#This Row],[Zeit EZF]]&gt;0,SUM(IF(Table1[[#This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T12" s="12">
        <f>(Table1[[#This Row],[Punkte EZF]]+Table1[[#This Row],[Bonus EZF]])</f>
        <v>0</v>
      </c>
      <c r="AU12" s="23" t="str">
        <f>IF(Table1[[#This Row],[Zeit EZF]]&gt;0,_xlfn.RANK.EQ(Table1[[#This Row],[Gesamt EZF]],Table1[Gesamt EZF],0)," ")</f>
        <v xml:space="preserve"> </v>
      </c>
      <c r="AV12" s="26">
        <f t="shared" si="3"/>
        <v>0</v>
      </c>
    </row>
    <row r="13" spans="1:48" x14ac:dyDescent="0.25">
      <c r="A13" s="1" t="s">
        <v>82</v>
      </c>
      <c r="B13" s="1" t="s">
        <v>79</v>
      </c>
      <c r="C13" s="6"/>
      <c r="D13" s="6">
        <v>1996</v>
      </c>
      <c r="E13" s="7">
        <f>IF(Table1[[#This Row],[JG]],2018-Table1[[#This Row],[JG]],0)</f>
        <v>22</v>
      </c>
      <c r="F13" s="6"/>
      <c r="G13" s="4" t="s">
        <v>66</v>
      </c>
      <c r="H13" s="28">
        <f t="shared" si="0"/>
        <v>807.80590717299583</v>
      </c>
      <c r="I13" s="29">
        <f>_xlfn.RANK.EQ(Table1[[#This Row],[Gesamtpunkte]],Table1[Gesamtpunkte],0)</f>
        <v>11</v>
      </c>
      <c r="J13" s="11"/>
      <c r="K13" s="6" t="str">
        <f>IF(Table1[[#This Row],[Zeit LKC]]&gt;0,_xlfn.RANK.EQ(Table1[[#This Row],[Punkte LKC]],Table1[Punkte LKC],0)," ")</f>
        <v xml:space="preserve"> </v>
      </c>
      <c r="L13" s="18">
        <f>IF(Table1[[#This Row],[Zeit LKC]]&gt;0,MIN(Table1[Zeit LKC])/Table1[[#This Row],[Zeit LKC]]*1000,0)</f>
        <v>0</v>
      </c>
      <c r="M13" s="19">
        <f>IF(Table1[[#This Row],[Zeit LKC]]&gt;0,SUM(IF(Table1[[#This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N13" s="18">
        <f>(Table1[[#This Row],[Punkte LKC]]+Table1[[#This Row],[Bonus LKC]])</f>
        <v>0</v>
      </c>
      <c r="O13" s="20" t="str">
        <f>IF(Table1[[#This Row],[Zeit LKC]]&gt;0,_xlfn.RANK.EQ(Table1[[#This Row],[Gesamt LKC]],Table1[Gesamt LKC],0)," ")</f>
        <v xml:space="preserve"> </v>
      </c>
      <c r="P13" s="16">
        <v>5.486111111111111E-2</v>
      </c>
      <c r="Q13" s="15">
        <f>IF(Table1[[#This Row],[Zeit LSC]]&gt;0,_xlfn.RANK.EQ(Table1[[#This Row],[Punkte LSC]],Table1[Punkte LSC],0)," ")</f>
        <v>7</v>
      </c>
      <c r="R13" s="12">
        <f>IF(Table1[[#This Row],[Zeit LSC]]&gt;0,MIN(Table1[Zeit LSC])/Table1[[#This Row],[Zeit LSC]]*1000,0)</f>
        <v>807.80590717299583</v>
      </c>
      <c r="S13" s="13">
        <f>IF(Table1[[#This Row],[Zeit LSC]]&gt;0,SUM(IF(Table1[[#This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T13" s="12">
        <f>(Table1[[#This Row],[Punkte LSC]]+Table1[[#This Row],[Bonus LSC]])</f>
        <v>807.80590717299583</v>
      </c>
      <c r="U13" s="17">
        <f>IF(Table1[[#This Row],[Zeit LSC]]&gt;0,_xlfn.RANK.EQ(Table1[[#This Row],[Gesamt LSC]],Table1[Gesamt LSC],0)," ")</f>
        <v>9</v>
      </c>
      <c r="V13" s="26">
        <f t="shared" si="1"/>
        <v>807.80590717299583</v>
      </c>
      <c r="W13" s="16"/>
      <c r="X13" s="14" t="str">
        <f>IF(Table1[[#This Row],[Zeit S&amp;R]]&gt;0,_xlfn.RANK.EQ(Table1[[#This Row],[Punkte S&amp;R]],Table1[Punkte S&amp;R],0)," ")</f>
        <v xml:space="preserve"> </v>
      </c>
      <c r="Y13" s="12">
        <f>IF(Table1[[#This Row],[Zeit S&amp;R]]&gt;0,MIN(Table1[Zeit S&amp;R])/Table1[[#This Row],[Zeit S&amp;R]]*1000,0)</f>
        <v>0</v>
      </c>
      <c r="Z13" s="10">
        <f>IF(Table1[[#This Row],[Zeit S&amp;R]]&gt;0,SUM(IF(Table1[[#This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A13" s="12">
        <f>(Table1[[#This Row],[Punkte S&amp;R]]+Table1[[#This Row],[Bonus S&amp;R]])</f>
        <v>0</v>
      </c>
      <c r="AB13" s="17" t="str">
        <f>IF(Table1[[#This Row],[Zeit S&amp;R]]&gt;0,_xlfn.RANK.EQ(Table1[[#This Row],[Gesamt S&amp;R]],Table1[Gesamt S&amp;R],0)," ")</f>
        <v xml:space="preserve"> </v>
      </c>
      <c r="AC13" s="16"/>
      <c r="AD13" s="17" t="str">
        <f>IF(Table1[[#This Row],[Zeit LC]]&gt;0,_xlfn.RANK.EQ(Table1[[#This Row],[Punkte LC]],Table1[Punkte LC],0)," ")</f>
        <v xml:space="preserve"> </v>
      </c>
      <c r="AE13" s="12">
        <f>IF(Table1[[#This Row],[Zeit LC]]&gt;0,MIN(Table1[Zeit LC])/Table1[[#This Row],[Zeit LC]]*1000,0)</f>
        <v>0</v>
      </c>
      <c r="AF13" s="12">
        <f>IF(Table1[[#This Row],[Zeit LC]]&gt;0,SUM(IF(Table1[[#This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G13" s="12">
        <f>(Table1[[#This Row],[Punkte LC]]+Table1[[#This Row],[Bonus LC]])</f>
        <v>0</v>
      </c>
      <c r="AH13" s="17" t="str">
        <f>IF(Table1[[#This Row],[Zeit LC]]&gt;0,_xlfn.RANK.EQ(Table1[[#This Row],[Gesamt LC]],Table1[Gesamt LC],0)," ")</f>
        <v xml:space="preserve"> </v>
      </c>
      <c r="AI13" s="26">
        <f t="shared" si="2"/>
        <v>0</v>
      </c>
      <c r="AJ13" s="16"/>
      <c r="AK13" s="14" t="str">
        <f>IF(Table1[[#This Row],[Zeit BZF]]&gt;0,_xlfn.RANK.EQ(Table1[[#This Row],[Punkte BZF]],Table1[Punkte BZF],0)," ")</f>
        <v xml:space="preserve"> </v>
      </c>
      <c r="AL13" s="12">
        <f>IF(Table1[[#This Row],[Zeit BZF]]&gt;0,MIN(Table1[Zeit BZF])/Table1[[#This Row],[Zeit BZF]]*1000,0)</f>
        <v>0</v>
      </c>
      <c r="AM13" s="10">
        <f>IF(Table1[[#This Row],[Zeit BZF]]&gt;0,SUM(IF(Table1[[#This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N13" s="12">
        <f>(Table1[[#This Row],[Punkte BZF]]+Table1[[#This Row],[Bonus BZF]])</f>
        <v>0</v>
      </c>
      <c r="AO13" s="17" t="str">
        <f>IF(Table1[[#This Row],[Zeit BZF]]&gt;0,_xlfn.RANK.EQ(Table1[[#This Row],[Gesamt BZF]],Table1[Gesamt BZF],0)," ")</f>
        <v xml:space="preserve"> </v>
      </c>
      <c r="AP13" s="16"/>
      <c r="AQ13" s="14" t="str">
        <f>IF(Table1[[#This Row],[Zeit EZF]]&gt;0,_xlfn.RANK.EQ(Table1[[#This Row],[Punkte EZF]],Table1[Punkte EZF],0)," ")</f>
        <v xml:space="preserve"> </v>
      </c>
      <c r="AR13" s="12">
        <f>IF(Table1[[#This Row],[Zeit EZF]]&gt;0,MIN(Table1[Zeit EZF])/Table1[[#This Row],[Zeit EZF]]*1000,0)</f>
        <v>0</v>
      </c>
      <c r="AS13" s="10">
        <f>IF(Table1[[#This Row],[Zeit EZF]]&gt;0,SUM(IF(Table1[[#This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T13" s="12">
        <f>(Table1[[#This Row],[Punkte EZF]]+Table1[[#This Row],[Bonus EZF]])</f>
        <v>0</v>
      </c>
      <c r="AU13" s="17" t="str">
        <f>IF(Table1[[#This Row],[Zeit EZF]]&gt;0,_xlfn.RANK.EQ(Table1[[#This Row],[Gesamt EZF]],Table1[Gesamt EZF],0)," ")</f>
        <v xml:space="preserve"> </v>
      </c>
      <c r="AV13" s="26">
        <f t="shared" si="3"/>
        <v>0</v>
      </c>
    </row>
    <row r="14" spans="1:48" x14ac:dyDescent="0.25">
      <c r="A14" s="5" t="s">
        <v>59</v>
      </c>
      <c r="B14" s="5" t="s">
        <v>60</v>
      </c>
      <c r="C14" s="6"/>
      <c r="D14" s="6">
        <v>1963</v>
      </c>
      <c r="E14" s="7">
        <f>IF(Table1[[#This Row],[JG]],2018-Table1[[#This Row],[JG]],0)</f>
        <v>55</v>
      </c>
      <c r="F14" s="6"/>
      <c r="G14" s="6"/>
      <c r="H14" s="28">
        <f t="shared" si="0"/>
        <v>799.75791433892005</v>
      </c>
      <c r="I14" s="29">
        <f>_xlfn.RANK.EQ(Table1[[#This Row],[Gesamtpunkte]],Table1[Gesamtpunkte],0)</f>
        <v>12</v>
      </c>
      <c r="J14" s="11">
        <v>2.4861111111111108E-2</v>
      </c>
      <c r="K14" s="6">
        <f>IF(Table1[[#This Row],[Zeit LKC]]&gt;0,_xlfn.RANK.EQ(Table1[[#This Row],[Punkte LKC]],Table1[Punkte LKC],0)," ")</f>
        <v>10</v>
      </c>
      <c r="L14" s="18">
        <f>IF(Table1[[#This Row],[Zeit LKC]]&gt;0,MIN(Table1[Zeit LKC])/Table1[[#This Row],[Zeit LKC]]*1000,0)</f>
        <v>739.75791433892005</v>
      </c>
      <c r="M14" s="19">
        <f>IF(Table1[[#This Row],[Zeit LKC]]&gt;0,SUM(IF(Table1[[#This Row],[W]]=1,100,0),IF(Table1[[#This Row],[Alter]]&gt;40,(Table1[[#This Row],[Alter]]-40)*4,0),IF(AND(Table1[[#This Row],[Alter]]&lt;20,Table1[[#This Row],[Alter]]&gt;0),(20-Table1[[#This Row],[Alter]])*10,0)),0)</f>
        <v>60</v>
      </c>
      <c r="N14" s="18">
        <f>(Table1[[#This Row],[Punkte LKC]]+Table1[[#This Row],[Bonus LKC]])</f>
        <v>799.75791433892005</v>
      </c>
      <c r="O14" s="20">
        <f>IF(Table1[[#This Row],[Zeit LKC]]&gt;0,_xlfn.RANK.EQ(Table1[[#This Row],[Gesamt LKC]],Table1[Gesamt LKC],0)," ")</f>
        <v>9</v>
      </c>
      <c r="P14" s="16">
        <v>6.9293981481481484E-2</v>
      </c>
      <c r="Q14" s="15">
        <f>IF(Table1[[#This Row],[Zeit LSC]]&gt;0,_xlfn.RANK.EQ(Table1[[#This Row],[Punkte LSC]],Table1[Punkte LSC],0)," ")</f>
        <v>21</v>
      </c>
      <c r="R14" s="12">
        <f>IF(Table1[[#This Row],[Zeit LSC]]&gt;0,MIN(Table1[Zeit LSC])/Table1[[#This Row],[Zeit LSC]]*1000,0)</f>
        <v>639.55236345415062</v>
      </c>
      <c r="S14" s="13">
        <f>IF(Table1[[#This Row],[Zeit LSC]]&gt;0,SUM(IF(Table1[[#This Row],[W]]=1,100,0),IF(Table1[[#This Row],[Alter]]&gt;40,(Table1[[#This Row],[Alter]]-40)*4,0),IF(AND(Table1[[#This Row],[Alter]]&lt;20,Table1[[#This Row],[Alter]]&gt;0),(20-Table1[[#This Row],[Alter]])*10,0)),0)</f>
        <v>60</v>
      </c>
      <c r="T14" s="12">
        <f>(Table1[[#This Row],[Punkte LSC]]+Table1[[#This Row],[Bonus LSC]])</f>
        <v>699.55236345415062</v>
      </c>
      <c r="U14" s="17">
        <f>IF(Table1[[#This Row],[Zeit LSC]]&gt;0,_xlfn.RANK.EQ(Table1[[#This Row],[Gesamt LSC]],Table1[Gesamt LSC],0)," ")</f>
        <v>20</v>
      </c>
      <c r="V14" s="26">
        <f t="shared" si="1"/>
        <v>799.75791433892005</v>
      </c>
      <c r="W14" s="16"/>
      <c r="X14" s="14" t="str">
        <f>IF(Table1[[#This Row],[Zeit S&amp;R]]&gt;0,_xlfn.RANK.EQ(Table1[[#This Row],[Punkte S&amp;R]],Table1[Punkte S&amp;R],0)," ")</f>
        <v xml:space="preserve"> </v>
      </c>
      <c r="Y14" s="12">
        <f>IF(Table1[[#This Row],[Zeit S&amp;R]]&gt;0,MIN(Table1[Zeit S&amp;R])/Table1[[#This Row],[Zeit S&amp;R]]*1000,0)</f>
        <v>0</v>
      </c>
      <c r="Z14" s="10">
        <f>IF(Table1[[#This Row],[Zeit S&amp;R]]&gt;0,SUM(IF(Table1[[#This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A14" s="12">
        <f>(Table1[[#This Row],[Punkte S&amp;R]]+Table1[[#This Row],[Bonus S&amp;R]])</f>
        <v>0</v>
      </c>
      <c r="AB14" s="17" t="str">
        <f>IF(Table1[[#This Row],[Zeit S&amp;R]]&gt;0,_xlfn.RANK.EQ(Table1[[#This Row],[Gesamt S&amp;R]],Table1[Gesamt S&amp;R],0)," ")</f>
        <v xml:space="preserve"> </v>
      </c>
      <c r="AC14" s="11"/>
      <c r="AD14" s="17" t="str">
        <f>IF(Table1[[#This Row],[Zeit LC]]&gt;0,_xlfn.RANK.EQ(Table1[[#This Row],[Punkte LC]],Table1[Punkte LC],0)," ")</f>
        <v xml:space="preserve"> </v>
      </c>
      <c r="AE14" s="12">
        <f>IF(Table1[[#This Row],[Zeit LC]]&gt;0,MIN(Table1[Zeit LC])/Table1[[#This Row],[Zeit LC]]*1000,0)</f>
        <v>0</v>
      </c>
      <c r="AF14" s="12">
        <f>IF(Table1[[#This Row],[Zeit LC]]&gt;0,SUM(IF(Table1[[#This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G14" s="12">
        <f>(Table1[[#This Row],[Punkte LC]]+Table1[[#This Row],[Bonus LC]])</f>
        <v>0</v>
      </c>
      <c r="AH14" s="17" t="str">
        <f>IF(Table1[[#This Row],[Zeit LC]]&gt;0,_xlfn.RANK.EQ(Table1[[#This Row],[Gesamt LC]],Table1[Gesamt LC],0)," ")</f>
        <v xml:space="preserve"> </v>
      </c>
      <c r="AI14" s="26">
        <f t="shared" si="2"/>
        <v>0</v>
      </c>
      <c r="AJ14" s="16"/>
      <c r="AK14" s="14" t="str">
        <f>IF(Table1[[#This Row],[Zeit BZF]]&gt;0,_xlfn.RANK.EQ(Table1[[#This Row],[Punkte BZF]],Table1[Punkte BZF],0)," ")</f>
        <v xml:space="preserve"> </v>
      </c>
      <c r="AL14" s="12">
        <f>IF(Table1[[#This Row],[Zeit BZF]]&gt;0,MIN(Table1[Zeit BZF])/Table1[[#This Row],[Zeit BZF]]*1000,0)</f>
        <v>0</v>
      </c>
      <c r="AM14" s="10">
        <f>IF(Table1[[#This Row],[Zeit BZF]]&gt;0,SUM(IF(Table1[[#This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N14" s="12">
        <f>(Table1[[#This Row],[Punkte BZF]]+Table1[[#This Row],[Bonus BZF]])</f>
        <v>0</v>
      </c>
      <c r="AO14" s="17" t="str">
        <f>IF(Table1[[#This Row],[Zeit BZF]]&gt;0,_xlfn.RANK.EQ(Table1[[#This Row],[Gesamt BZF]],Table1[Gesamt BZF],0)," ")</f>
        <v xml:space="preserve"> </v>
      </c>
      <c r="AP14" s="16"/>
      <c r="AQ14" s="14" t="str">
        <f>IF(Table1[[#This Row],[Zeit EZF]]&gt;0,_xlfn.RANK.EQ(Table1[[#This Row],[Punkte EZF]],Table1[Punkte EZF],0)," ")</f>
        <v xml:space="preserve"> </v>
      </c>
      <c r="AR14" s="12">
        <f>IF(Table1[[#This Row],[Zeit EZF]]&gt;0,MIN(Table1[Zeit EZF])/Table1[[#This Row],[Zeit EZF]]*1000,0)</f>
        <v>0</v>
      </c>
      <c r="AS14" s="10">
        <f>IF(Table1[[#This Row],[Zeit EZF]]&gt;0,SUM(IF(Table1[[#This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T14" s="12">
        <f>(Table1[[#This Row],[Punkte EZF]]+Table1[[#This Row],[Bonus EZF]])</f>
        <v>0</v>
      </c>
      <c r="AU14" s="17" t="str">
        <f>IF(Table1[[#This Row],[Zeit EZF]]&gt;0,_xlfn.RANK.EQ(Table1[[#This Row],[Gesamt EZF]],Table1[Gesamt EZF],0)," ")</f>
        <v xml:space="preserve"> </v>
      </c>
      <c r="AV14" s="26">
        <f t="shared" si="3"/>
        <v>0</v>
      </c>
    </row>
    <row r="15" spans="1:48" x14ac:dyDescent="0.25">
      <c r="A15" s="5" t="s">
        <v>69</v>
      </c>
      <c r="B15" s="5" t="s">
        <v>73</v>
      </c>
      <c r="C15" s="6"/>
      <c r="D15" s="6">
        <v>1992</v>
      </c>
      <c r="E15" s="7">
        <f>IF(Table1[[#This Row],[JG]],2018-Table1[[#This Row],[JG]],0)</f>
        <v>26</v>
      </c>
      <c r="F15" s="6"/>
      <c r="G15" s="6"/>
      <c r="H15" s="28">
        <f t="shared" si="0"/>
        <v>795.71903574397345</v>
      </c>
      <c r="I15" s="30">
        <f>_xlfn.RANK.EQ(Table1[[#This Row],[Gesamtpunkte]],Table1[Gesamtpunkte],0)</f>
        <v>13</v>
      </c>
      <c r="J15" s="16"/>
      <c r="K15" s="7" t="str">
        <f>IF(Table1[[#This Row],[Zeit LKC]]&gt;0,_xlfn.RANK.EQ(Table1[[#This Row],[Punkte LKC]],Table1[Punkte LKC],0)," ")</f>
        <v xml:space="preserve"> </v>
      </c>
      <c r="L15" s="18">
        <f>IF(Table1[[#This Row],[Zeit LKC]]&gt;0,MIN(Table1[Zeit LKC])/Table1[[#This Row],[Zeit LKC]]*1000,0)</f>
        <v>0</v>
      </c>
      <c r="M15" s="19">
        <f>IF(Table1[[#This Row],[Zeit LKC]]&gt;0,SUM(IF(Table1[[#This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N15" s="21">
        <f>(Table1[[#This Row],[Punkte LKC]]+Table1[[#This Row],[Bonus LKC]])</f>
        <v>0</v>
      </c>
      <c r="O15" s="20" t="str">
        <f>IF(Table1[[#This Row],[Zeit LKC]]&gt;0,_xlfn.RANK.EQ(Table1[[#This Row],[Gesamt LKC]],Table1[Gesamt LKC],0)," ")</f>
        <v xml:space="preserve"> </v>
      </c>
      <c r="P15" s="16">
        <v>5.5694444444444442E-2</v>
      </c>
      <c r="Q15" s="22">
        <f>IF(Table1[[#This Row],[Zeit LSC]]&gt;0,_xlfn.RANK.EQ(Table1[[#This Row],[Punkte LSC]],Table1[Punkte LSC],0)," ")</f>
        <v>9</v>
      </c>
      <c r="R15" s="12">
        <f>IF(Table1[[#This Row],[Zeit LSC]]&gt;0,MIN(Table1[Zeit LSC])/Table1[[#This Row],[Zeit LSC]]*1000,0)</f>
        <v>795.71903574397345</v>
      </c>
      <c r="S15" s="13">
        <f>IF(Table1[[#This Row],[Zeit LSC]]&gt;0,SUM(IF(Table1[[#This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T15" s="12">
        <f>(Table1[[#This Row],[Punkte LSC]]+Table1[[#This Row],[Bonus LSC]])</f>
        <v>795.71903574397345</v>
      </c>
      <c r="U15" s="23">
        <f>IF(Table1[[#This Row],[Zeit LSC]]&gt;0,_xlfn.RANK.EQ(Table1[[#This Row],[Gesamt LSC]],Table1[Gesamt LSC],0)," ")</f>
        <v>11</v>
      </c>
      <c r="V15" s="26">
        <f t="shared" si="1"/>
        <v>795.71903574397345</v>
      </c>
      <c r="W15" s="16"/>
      <c r="X15" s="14" t="str">
        <f>IF(Table1[[#This Row],[Zeit S&amp;R]]&gt;0,_xlfn.RANK.EQ(Table1[[#This Row],[Punkte S&amp;R]],Table1[Punkte S&amp;R],0)," ")</f>
        <v xml:space="preserve"> </v>
      </c>
      <c r="Y15" s="12">
        <f>IF(Table1[[#This Row],[Zeit S&amp;R]]&gt;0,MIN(Table1[Zeit S&amp;R])/Table1[[#This Row],[Zeit S&amp;R]]*1000,0)</f>
        <v>0</v>
      </c>
      <c r="Z15" s="13">
        <f>IF(Table1[[#This Row],[Zeit S&amp;R]]&gt;0,SUM(IF(Table1[[#This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A15" s="12">
        <f>(Table1[[#This Row],[Punkte S&amp;R]]+Table1[[#This Row],[Bonus S&amp;R]])</f>
        <v>0</v>
      </c>
      <c r="AB15" s="23" t="str">
        <f>IF(Table1[[#This Row],[Zeit S&amp;R]]&gt;0,_xlfn.RANK.EQ(Table1[[#This Row],[Gesamt S&amp;R]],Table1[Gesamt S&amp;R],0)," ")</f>
        <v xml:space="preserve"> </v>
      </c>
      <c r="AC15" s="16"/>
      <c r="AD15" s="23" t="str">
        <f>IF(Table1[[#This Row],[Zeit LC]]&gt;0,_xlfn.RANK.EQ(Table1[[#This Row],[Punkte LC]],Table1[Punkte LC],0)," ")</f>
        <v xml:space="preserve"> </v>
      </c>
      <c r="AE15" s="12">
        <f>IF(Table1[[#This Row],[Zeit LC]]&gt;0,MIN(Table1[Zeit LC])/Table1[[#This Row],[Zeit LC]]*1000,0)</f>
        <v>0</v>
      </c>
      <c r="AF15" s="12">
        <f>IF(Table1[[#This Row],[Zeit LC]]&gt;0,SUM(IF(Table1[[#This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G15" s="12">
        <f>(Table1[[#This Row],[Punkte LC]]+Table1[[#This Row],[Bonus LC]])</f>
        <v>0</v>
      </c>
      <c r="AH15" s="23" t="str">
        <f>IF(Table1[[#This Row],[Zeit LC]]&gt;0,_xlfn.RANK.EQ(Table1[[#This Row],[Gesamt LC]],Table1[Gesamt LC],0)," ")</f>
        <v xml:space="preserve"> </v>
      </c>
      <c r="AI15" s="26">
        <f t="shared" si="2"/>
        <v>0</v>
      </c>
      <c r="AJ15" s="16"/>
      <c r="AK15" s="14" t="str">
        <f>IF(Table1[[#This Row],[Zeit BZF]]&gt;0,_xlfn.RANK.EQ(Table1[[#This Row],[Punkte BZF]],Table1[Punkte BZF],0)," ")</f>
        <v xml:space="preserve"> </v>
      </c>
      <c r="AL15" s="12">
        <f>IF(Table1[[#This Row],[Zeit BZF]]&gt;0,MIN(Table1[Zeit BZF])/Table1[[#This Row],[Zeit BZF]]*1000,0)</f>
        <v>0</v>
      </c>
      <c r="AM15" s="13">
        <f>IF(Table1[[#This Row],[Zeit BZF]]&gt;0,SUM(IF(Table1[[#This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N15" s="12">
        <f>(Table1[[#This Row],[Punkte BZF]]+Table1[[#This Row],[Bonus BZF]])</f>
        <v>0</v>
      </c>
      <c r="AO15" s="23" t="str">
        <f>IF(Table1[[#This Row],[Zeit BZF]]&gt;0,_xlfn.RANK.EQ(Table1[[#This Row],[Gesamt BZF]],Table1[Gesamt BZF],0)," ")</f>
        <v xml:space="preserve"> </v>
      </c>
      <c r="AP15" s="16"/>
      <c r="AQ15" s="14" t="str">
        <f>IF(Table1[[#This Row],[Zeit EZF]]&gt;0,_xlfn.RANK.EQ(Table1[[#This Row],[Punkte EZF]],Table1[Punkte EZF],0)," ")</f>
        <v xml:space="preserve"> </v>
      </c>
      <c r="AR15" s="12">
        <f>IF(Table1[[#This Row],[Zeit EZF]]&gt;0,MIN(Table1[Zeit EZF])/Table1[[#This Row],[Zeit EZF]]*1000,0)</f>
        <v>0</v>
      </c>
      <c r="AS15" s="13">
        <f>IF(Table1[[#This Row],[Zeit EZF]]&gt;0,SUM(IF(Table1[[#This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T15" s="12">
        <f>(Table1[[#This Row],[Punkte EZF]]+Table1[[#This Row],[Bonus EZF]])</f>
        <v>0</v>
      </c>
      <c r="AU15" s="23" t="str">
        <f>IF(Table1[[#This Row],[Zeit EZF]]&gt;0,_xlfn.RANK.EQ(Table1[[#This Row],[Gesamt EZF]],Table1[Gesamt EZF],0)," ")</f>
        <v xml:space="preserve"> </v>
      </c>
      <c r="AV15" s="26">
        <f t="shared" si="3"/>
        <v>0</v>
      </c>
    </row>
    <row r="16" spans="1:48" x14ac:dyDescent="0.25">
      <c r="A16" s="5" t="s">
        <v>64</v>
      </c>
      <c r="B16" s="5" t="s">
        <v>65</v>
      </c>
      <c r="C16" s="6"/>
      <c r="D16" s="6">
        <v>1972</v>
      </c>
      <c r="E16" s="7">
        <f>IF(Table1[[#This Row],[JG]],2018-Table1[[#This Row],[JG]],0)</f>
        <v>46</v>
      </c>
      <c r="F16" s="6" t="s">
        <v>66</v>
      </c>
      <c r="G16" s="6"/>
      <c r="H16" s="28">
        <f t="shared" si="0"/>
        <v>782.96927651139742</v>
      </c>
      <c r="I16" s="29">
        <f>_xlfn.RANK.EQ(Table1[[#This Row],[Gesamtpunkte]],Table1[Gesamtpunkte],0)</f>
        <v>14</v>
      </c>
      <c r="J16" s="11"/>
      <c r="K16" s="6" t="str">
        <f>IF(Table1[[#This Row],[Zeit LKC]]&gt;0,_xlfn.RANK.EQ(Table1[[#This Row],[Punkte LKC]],Table1[Punkte LKC],0)," ")</f>
        <v xml:space="preserve"> </v>
      </c>
      <c r="L16" s="18">
        <f>IF(Table1[[#This Row],[Zeit LKC]]&gt;0,MIN(Table1[Zeit LKC])/Table1[[#This Row],[Zeit LKC]]*1000,0)</f>
        <v>0</v>
      </c>
      <c r="M16" s="19">
        <f>IF(Table1[[#This Row],[Zeit LKC]]&gt;0,SUM(IF(Table1[[#This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N16" s="18">
        <f>(Table1[[#This Row],[Punkte LKC]]+Table1[[#This Row],[Bonus LKC]])</f>
        <v>0</v>
      </c>
      <c r="O16" s="20" t="str">
        <f>IF(Table1[[#This Row],[Zeit LKC]]&gt;0,_xlfn.RANK.EQ(Table1[[#This Row],[Gesamt LKC]],Table1[Gesamt LKC],0)," ")</f>
        <v xml:space="preserve"> </v>
      </c>
      <c r="P16" s="11">
        <v>5.8391203703703702E-2</v>
      </c>
      <c r="Q16" s="15">
        <f>IF(Table1[[#This Row],[Zeit LSC]]&gt;0,_xlfn.RANK.EQ(Table1[[#This Row],[Punkte LSC]],Table1[Punkte LSC],0)," ")</f>
        <v>13</v>
      </c>
      <c r="R16" s="12">
        <f>IF(Table1[[#This Row],[Zeit LSC]]&gt;0,MIN(Table1[Zeit LSC])/Table1[[#This Row],[Zeit LSC]]*1000,0)</f>
        <v>758.96927651139742</v>
      </c>
      <c r="S16" s="13">
        <f>IF(Table1[[#This Row],[Zeit LSC]]&gt;0,SUM(IF(Table1[[#This Row],[W]]=1,100,0),IF(Table1[[#This Row],[Alter]]&gt;40,(Table1[[#This Row],[Alter]]-40)*4,0),IF(AND(Table1[[#This Row],[Alter]]&lt;20,Table1[[#This Row],[Alter]]&gt;0),(20-Table1[[#This Row],[Alter]])*10,0)),0)</f>
        <v>24</v>
      </c>
      <c r="T16" s="12">
        <f>(Table1[[#This Row],[Punkte LSC]]+Table1[[#This Row],[Bonus LSC]])</f>
        <v>782.96927651139742</v>
      </c>
      <c r="U16" s="17">
        <f>IF(Table1[[#This Row],[Zeit LSC]]&gt;0,_xlfn.RANK.EQ(Table1[[#This Row],[Gesamt LSC]],Table1[Gesamt LSC],0)," ")</f>
        <v>12</v>
      </c>
      <c r="V16" s="26">
        <f t="shared" si="1"/>
        <v>782.96927651139742</v>
      </c>
      <c r="W16" s="16"/>
      <c r="X16" s="14" t="str">
        <f>IF(Table1[[#This Row],[Zeit S&amp;R]]&gt;0,_xlfn.RANK.EQ(Table1[[#This Row],[Punkte S&amp;R]],Table1[Punkte S&amp;R],0)," ")</f>
        <v xml:space="preserve"> </v>
      </c>
      <c r="Y16" s="12">
        <f>IF(Table1[[#This Row],[Zeit S&amp;R]]&gt;0,MIN(Table1[Zeit S&amp;R])/Table1[[#This Row],[Zeit S&amp;R]]*1000,0)</f>
        <v>0</v>
      </c>
      <c r="Z16" s="10">
        <f>IF(Table1[[#This Row],[Zeit S&amp;R]]&gt;0,SUM(IF(Table1[[#This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A16" s="12">
        <f>(Table1[[#This Row],[Punkte S&amp;R]]+Table1[[#This Row],[Bonus S&amp;R]])</f>
        <v>0</v>
      </c>
      <c r="AB16" s="17" t="str">
        <f>IF(Table1[[#This Row],[Zeit S&amp;R]]&gt;0,_xlfn.RANK.EQ(Table1[[#This Row],[Gesamt S&amp;R]],Table1[Gesamt S&amp;R],0)," ")</f>
        <v xml:space="preserve"> </v>
      </c>
      <c r="AC16" s="16"/>
      <c r="AD16" s="17" t="str">
        <f>IF(Table1[[#This Row],[Zeit LC]]&gt;0,_xlfn.RANK.EQ(Table1[[#This Row],[Punkte LC]],Table1[Punkte LC],0)," ")</f>
        <v xml:space="preserve"> </v>
      </c>
      <c r="AE16" s="12">
        <f>IF(Table1[[#This Row],[Zeit LC]]&gt;0,MIN(Table1[Zeit LC])/Table1[[#This Row],[Zeit LC]]*1000,0)</f>
        <v>0</v>
      </c>
      <c r="AF16" s="12">
        <f>IF(Table1[[#This Row],[Zeit LC]]&gt;0,SUM(IF(Table1[[#This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G16" s="12">
        <f>(Table1[[#This Row],[Punkte LC]]+Table1[[#This Row],[Bonus LC]])</f>
        <v>0</v>
      </c>
      <c r="AH16" s="17" t="str">
        <f>IF(Table1[[#This Row],[Zeit LC]]&gt;0,_xlfn.RANK.EQ(Table1[[#This Row],[Gesamt LC]],Table1[Gesamt LC],0)," ")</f>
        <v xml:space="preserve"> </v>
      </c>
      <c r="AI16" s="26">
        <f t="shared" si="2"/>
        <v>0</v>
      </c>
      <c r="AJ16" s="16"/>
      <c r="AK16" s="14" t="str">
        <f>IF(Table1[[#This Row],[Zeit BZF]]&gt;0,_xlfn.RANK.EQ(Table1[[#This Row],[Punkte BZF]],Table1[Punkte BZF],0)," ")</f>
        <v xml:space="preserve"> </v>
      </c>
      <c r="AL16" s="12">
        <f>IF(Table1[[#This Row],[Zeit BZF]]&gt;0,MIN(Table1[Zeit BZF])/Table1[[#This Row],[Zeit BZF]]*1000,0)</f>
        <v>0</v>
      </c>
      <c r="AM16" s="10">
        <f>IF(Table1[[#This Row],[Zeit BZF]]&gt;0,SUM(IF(Table1[[#This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N16" s="12">
        <f>(Table1[[#This Row],[Punkte BZF]]+Table1[[#This Row],[Bonus BZF]])</f>
        <v>0</v>
      </c>
      <c r="AO16" s="17" t="str">
        <f>IF(Table1[[#This Row],[Zeit BZF]]&gt;0,_xlfn.RANK.EQ(Table1[[#This Row],[Gesamt BZF]],Table1[Gesamt BZF],0)," ")</f>
        <v xml:space="preserve"> </v>
      </c>
      <c r="AP16" s="16"/>
      <c r="AQ16" s="14" t="str">
        <f>IF(Table1[[#This Row],[Zeit EZF]]&gt;0,_xlfn.RANK.EQ(Table1[[#This Row],[Punkte EZF]],Table1[Punkte EZF],0)," ")</f>
        <v xml:space="preserve"> </v>
      </c>
      <c r="AR16" s="12">
        <f>IF(Table1[[#This Row],[Zeit EZF]]&gt;0,MIN(Table1[Zeit EZF])/Table1[[#This Row],[Zeit EZF]]*1000,0)</f>
        <v>0</v>
      </c>
      <c r="AS16" s="10">
        <f>IF(Table1[[#This Row],[Zeit EZF]]&gt;0,SUM(IF(Table1[[#This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T16" s="12">
        <f>(Table1[[#This Row],[Punkte EZF]]+Table1[[#This Row],[Bonus EZF]])</f>
        <v>0</v>
      </c>
      <c r="AU16" s="17" t="str">
        <f>IF(Table1[[#This Row],[Zeit EZF]]&gt;0,_xlfn.RANK.EQ(Table1[[#This Row],[Gesamt EZF]],Table1[Gesamt EZF],0)," ")</f>
        <v xml:space="preserve"> </v>
      </c>
      <c r="AV16" s="26">
        <f t="shared" si="3"/>
        <v>0</v>
      </c>
    </row>
    <row r="17" spans="1:48" x14ac:dyDescent="0.25">
      <c r="A17" s="1" t="s">
        <v>5</v>
      </c>
      <c r="B17" s="1" t="s">
        <v>12</v>
      </c>
      <c r="C17" s="4">
        <v>1</v>
      </c>
      <c r="D17" s="4">
        <v>1965</v>
      </c>
      <c r="E17" s="4">
        <f>IF(Table1[[#This Row],[JG]],2018-Table1[[#This Row],[JG]],0)</f>
        <v>53</v>
      </c>
      <c r="F17" s="4"/>
      <c r="G17" s="4"/>
      <c r="H17" s="27">
        <f t="shared" si="0"/>
        <v>769.44425707326218</v>
      </c>
      <c r="I17" s="29">
        <f>_xlfn.RANK.EQ(Table1[[#This Row],[Gesamtpunkte]],Table1[Gesamtpunkte],0)</f>
        <v>15</v>
      </c>
      <c r="J17" s="11">
        <v>2.6759259259259257E-2</v>
      </c>
      <c r="K17" s="4">
        <f>IF(Table1[[#This Row],[Zeit LKC]]&gt;0,_xlfn.RANK.EQ(Table1[[#This Row],[Punkte LKC]],Table1[Punkte LKC],0)," ")</f>
        <v>11</v>
      </c>
      <c r="L17" s="18">
        <f>IF(Table1[[#This Row],[Zeit LKC]]&gt;0,MIN(Table1[Zeit LKC])/Table1[[#This Row],[Zeit LKC]]*1000,0)</f>
        <v>687.28373702422152</v>
      </c>
      <c r="M17" s="19">
        <f>IF(Table1[[#This Row],[Zeit LKC]]&gt;0,SUM(IF(Table1[[#This Row],[W]]=1,100,0),IF(Table1[[#This Row],[Alter]]&gt;40,(Table1[[#This Row],[Alter]]-40)*4,0),IF(AND(Table1[[#This Row],[Alter]]&lt;20,Table1[[#This Row],[Alter]]&gt;0),(20-Table1[[#This Row],[Alter]])*10,0)),0)</f>
        <v>52</v>
      </c>
      <c r="N17" s="18">
        <f>(Table1[[#This Row],[Punkte LKC]]+Table1[[#This Row],[Bonus LKC]])</f>
        <v>739.28373702422152</v>
      </c>
      <c r="O17" s="20">
        <f>IF(Table1[[#This Row],[Zeit LKC]]&gt;0,_xlfn.RANK.EQ(Table1[[#This Row],[Gesamt LKC]],Table1[Gesamt LKC],0)," ")</f>
        <v>11</v>
      </c>
      <c r="P17" s="11">
        <v>6.177083333333333E-2</v>
      </c>
      <c r="Q17" s="15">
        <f>IF(Table1[[#This Row],[Zeit LSC]]&gt;0,_xlfn.RANK.EQ(Table1[[#This Row],[Punkte LSC]],Table1[Punkte LSC],0)," ")</f>
        <v>15</v>
      </c>
      <c r="R17" s="9">
        <f>IF(Table1[[#This Row],[Zeit LSC]]&gt;0,MIN(Table1[Zeit LSC])/Table1[[#This Row],[Zeit LSC]]*1000,0)</f>
        <v>717.44425707326218</v>
      </c>
      <c r="S17" s="10">
        <f>IF(Table1[[#This Row],[Zeit LSC]]&gt;0,SUM(IF(Table1[[#This Row],[W]]=1,100,0),IF(Table1[[#This Row],[Alter]]&gt;40,(Table1[[#This Row],[Alter]]-40)*4,0),IF(AND(Table1[[#This Row],[Alter]]&lt;20,Table1[[#This Row],[Alter]]&gt;0),(20-Table1[[#This Row],[Alter]])*10,0)),0)</f>
        <v>52</v>
      </c>
      <c r="T17" s="9">
        <f>(Table1[[#This Row],[Punkte LSC]]+Table1[[#This Row],[Bonus LSC]])</f>
        <v>769.44425707326218</v>
      </c>
      <c r="U17" s="17">
        <f>IF(Table1[[#This Row],[Zeit LSC]]&gt;0,_xlfn.RANK.EQ(Table1[[#This Row],[Gesamt LSC]],Table1[Gesamt LSC],0)," ")</f>
        <v>13</v>
      </c>
      <c r="V17" s="26">
        <f t="shared" si="1"/>
        <v>769.44425707326218</v>
      </c>
      <c r="W17" s="11"/>
      <c r="X17" s="14" t="str">
        <f>IF(Table1[[#This Row],[Zeit S&amp;R]]&gt;0,_xlfn.RANK.EQ(Table1[[#This Row],[Punkte S&amp;R]],Table1[Punkte S&amp;R],0)," ")</f>
        <v xml:space="preserve"> </v>
      </c>
      <c r="Y17" s="9">
        <f>IF(Table1[[#This Row],[Zeit S&amp;R]]&gt;0,MIN(Table1[Zeit S&amp;R])/Table1[[#This Row],[Zeit S&amp;R]]*1000,0)</f>
        <v>0</v>
      </c>
      <c r="Z17" s="10">
        <f>IF(Table1[[#This Row],[Zeit S&amp;R]]&gt;0,SUM(IF(Table1[[#This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A17" s="9">
        <f>(Table1[[#This Row],[Punkte S&amp;R]]+Table1[[#This Row],[Bonus S&amp;R]])</f>
        <v>0</v>
      </c>
      <c r="AB17" s="17" t="str">
        <f>IF(Table1[[#This Row],[Zeit S&amp;R]]&gt;0,_xlfn.RANK.EQ(Table1[[#This Row],[Gesamt S&amp;R]],Table1[Gesamt S&amp;R],0)," ")</f>
        <v xml:space="preserve"> </v>
      </c>
      <c r="AC17" s="9"/>
      <c r="AD17" s="17" t="str">
        <f>IF(Table1[[#This Row],[Zeit LC]]&gt;0,_xlfn.RANK.EQ(Table1[[#This Row],[Punkte LC]],Table1[Punkte LC],0)," ")</f>
        <v xml:space="preserve"> </v>
      </c>
      <c r="AE17" s="9">
        <f>IF(Table1[[#This Row],[Zeit LC]]&gt;0,MIN(Table1[Zeit LC])/Table1[[#This Row],[Zeit LC]]*1000,0)</f>
        <v>0</v>
      </c>
      <c r="AF17" s="9">
        <f>IF(Table1[[#This Row],[Zeit LC]]&gt;0,SUM(IF(Table1[[#This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G17" s="9">
        <f>(Table1[[#This Row],[Punkte LC]]+Table1[[#This Row],[Bonus LC]])</f>
        <v>0</v>
      </c>
      <c r="AH17" s="17" t="str">
        <f>IF(Table1[[#This Row],[Zeit LC]]&gt;0,_xlfn.RANK.EQ(Table1[[#This Row],[Gesamt LC]],Table1[Gesamt LC],0)," ")</f>
        <v xml:space="preserve"> </v>
      </c>
      <c r="AI17" s="26">
        <f t="shared" si="2"/>
        <v>0</v>
      </c>
      <c r="AJ17" s="11"/>
      <c r="AK17" s="14" t="str">
        <f>IF(Table1[[#This Row],[Zeit BZF]]&gt;0,_xlfn.RANK.EQ(Table1[[#This Row],[Punkte BZF]],Table1[Punkte BZF],0)," ")</f>
        <v xml:space="preserve"> </v>
      </c>
      <c r="AL17" s="12">
        <f>IF(Table1[[#This Row],[Zeit BZF]]&gt;0,MIN(Table1[Zeit BZF])/Table1[[#This Row],[Zeit BZF]]*1000,0)</f>
        <v>0</v>
      </c>
      <c r="AM17" s="10">
        <f>IF(Table1[[#This Row],[Zeit BZF]]&gt;0,SUM(IF(Table1[[#This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N17" s="9">
        <f>(Table1[[#This Row],[Punkte BZF]]+Table1[[#This Row],[Bonus BZF]])</f>
        <v>0</v>
      </c>
      <c r="AO17" s="17" t="str">
        <f>IF(Table1[[#This Row],[Zeit BZF]]&gt;0,_xlfn.RANK.EQ(Table1[[#This Row],[Gesamt BZF]],Table1[Gesamt BZF],0)," ")</f>
        <v xml:space="preserve"> </v>
      </c>
      <c r="AP17" s="11"/>
      <c r="AQ17" s="14" t="str">
        <f>IF(Table1[[#This Row],[Zeit EZF]]&gt;0,_xlfn.RANK.EQ(Table1[[#This Row],[Punkte EZF]],Table1[Punkte EZF],0)," ")</f>
        <v xml:space="preserve"> </v>
      </c>
      <c r="AR17" s="12">
        <f>IF(Table1[[#This Row],[Zeit EZF]]&gt;0,MIN(Table1[Zeit EZF])/Table1[[#This Row],[Zeit EZF]]*1000,0)</f>
        <v>0</v>
      </c>
      <c r="AS17" s="10">
        <f>IF(Table1[[#This Row],[Zeit EZF]]&gt;0,SUM(IF(Table1[[#This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T17" s="9">
        <f>(Table1[[#This Row],[Punkte EZF]]+Table1[[#This Row],[Bonus EZF]])</f>
        <v>0</v>
      </c>
      <c r="AU17" s="17" t="str">
        <f>IF(Table1[[#This Row],[Zeit EZF]]&gt;0,_xlfn.RANK.EQ(Table1[[#This Row],[Gesamt EZF]],Table1[Gesamt EZF],0)," ")</f>
        <v xml:space="preserve"> </v>
      </c>
      <c r="AV17" s="26">
        <f t="shared" si="3"/>
        <v>0</v>
      </c>
    </row>
    <row r="18" spans="1:48" x14ac:dyDescent="0.25">
      <c r="A18" s="1" t="s">
        <v>48</v>
      </c>
      <c r="B18" s="1" t="s">
        <v>15</v>
      </c>
      <c r="C18" s="6"/>
      <c r="D18" s="6">
        <v>1989</v>
      </c>
      <c r="E18" s="7">
        <f>IF(Table1[[#This Row],[JG]],2018-Table1[[#This Row],[JG]],0)</f>
        <v>29</v>
      </c>
      <c r="F18" s="6"/>
      <c r="G18" s="4"/>
      <c r="H18" s="28">
        <f t="shared" si="0"/>
        <v>767.95026073004408</v>
      </c>
      <c r="I18" s="29">
        <f>_xlfn.RANK.EQ(Table1[[#This Row],[Gesamtpunkte]],Table1[Gesamtpunkte],0)</f>
        <v>16</v>
      </c>
      <c r="J18" s="11"/>
      <c r="K18" s="4" t="str">
        <f>IF(Table1[[#This Row],[Zeit LKC]]&gt;0,_xlfn.RANK.EQ(Table1[[#This Row],[Punkte LKC]],Table1[Punkte LKC],0)," ")</f>
        <v xml:space="preserve"> </v>
      </c>
      <c r="L18" s="18">
        <f>IF(Table1[[#This Row],[Zeit LKC]]&gt;0,MIN(Table1[Zeit LKC])/Table1[[#This Row],[Zeit LKC]]*1000,0)</f>
        <v>0</v>
      </c>
      <c r="M18" s="19">
        <f>IF(Table1[[#This Row],[Zeit LKC]]&gt;0,SUM(IF(Table1[[#This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N18" s="18">
        <f>(Table1[[#This Row],[Punkte LKC]]+Table1[[#This Row],[Bonus LKC]])</f>
        <v>0</v>
      </c>
      <c r="O18" s="20" t="str">
        <f>IF(Table1[[#This Row],[Zeit LKC]]&gt;0,_xlfn.RANK.EQ(Table1[[#This Row],[Gesamt LKC]],Table1[Gesamt LKC],0)," ")</f>
        <v xml:space="preserve"> </v>
      </c>
      <c r="P18" s="16">
        <v>5.7708333333333334E-2</v>
      </c>
      <c r="Q18" s="15">
        <f>IF(Table1[[#This Row],[Zeit LSC]]&gt;0,_xlfn.RANK.EQ(Table1[[#This Row],[Punkte LSC]],Table1[Punkte LSC],0)," ")</f>
        <v>11</v>
      </c>
      <c r="R18" s="12">
        <f>IF(Table1[[#This Row],[Zeit LSC]]&gt;0,MIN(Table1[Zeit LSC])/Table1[[#This Row],[Zeit LSC]]*1000,0)</f>
        <v>767.95026073004408</v>
      </c>
      <c r="S18" s="13">
        <f>IF(Table1[[#This Row],[Zeit LSC]]&gt;0,SUM(IF(Table1[[#This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T18" s="12">
        <f>(Table1[[#This Row],[Punkte LSC]]+Table1[[#This Row],[Bonus LSC]])</f>
        <v>767.95026073004408</v>
      </c>
      <c r="U18" s="17">
        <f>IF(Table1[[#This Row],[Zeit LSC]]&gt;0,_xlfn.RANK.EQ(Table1[[#This Row],[Gesamt LSC]],Table1[Gesamt LSC],0)," ")</f>
        <v>14</v>
      </c>
      <c r="V18" s="26">
        <f t="shared" si="1"/>
        <v>767.95026073004408</v>
      </c>
      <c r="W18" s="16"/>
      <c r="X18" s="14" t="str">
        <f>IF(Table1[[#This Row],[Zeit S&amp;R]]&gt;0,_xlfn.RANK.EQ(Table1[[#This Row],[Punkte S&amp;R]],Table1[Punkte S&amp;R],0)," ")</f>
        <v xml:space="preserve"> </v>
      </c>
      <c r="Y18" s="12">
        <f>IF(Table1[[#This Row],[Zeit S&amp;R]]&gt;0,MIN(Table1[Zeit S&amp;R])/Table1[[#This Row],[Zeit S&amp;R]]*1000,0)</f>
        <v>0</v>
      </c>
      <c r="Z18" s="10">
        <f>IF(Table1[[#This Row],[Zeit S&amp;R]]&gt;0,SUM(IF(Table1[[#This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A18" s="12">
        <f>(Table1[[#This Row],[Punkte S&amp;R]]+Table1[[#This Row],[Bonus S&amp;R]])</f>
        <v>0</v>
      </c>
      <c r="AB18" s="17" t="str">
        <f>IF(Table1[[#This Row],[Zeit S&amp;R]]&gt;0,_xlfn.RANK.EQ(Table1[[#This Row],[Gesamt S&amp;R]],Table1[Gesamt S&amp;R],0)," ")</f>
        <v xml:space="preserve"> </v>
      </c>
      <c r="AC18" s="16"/>
      <c r="AD18" s="17" t="str">
        <f>IF(Table1[[#This Row],[Zeit LC]]&gt;0,_xlfn.RANK.EQ(Table1[[#This Row],[Punkte LC]],Table1[Punkte LC],0)," ")</f>
        <v xml:space="preserve"> </v>
      </c>
      <c r="AE18" s="12">
        <f>IF(Table1[[#This Row],[Zeit LC]]&gt;0,MIN(Table1[Zeit LC])/Table1[[#This Row],[Zeit LC]]*1000,0)</f>
        <v>0</v>
      </c>
      <c r="AF18" s="12">
        <f>IF(Table1[[#This Row],[Zeit LC]]&gt;0,SUM(IF(Table1[[#This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G18" s="12">
        <f>(Table1[[#This Row],[Punkte LC]]+Table1[[#This Row],[Bonus LC]])</f>
        <v>0</v>
      </c>
      <c r="AH18" s="17" t="str">
        <f>IF(Table1[[#This Row],[Zeit LC]]&gt;0,_xlfn.RANK.EQ(Table1[[#This Row],[Gesamt LC]],Table1[Gesamt LC],0)," ")</f>
        <v xml:space="preserve"> </v>
      </c>
      <c r="AI18" s="26">
        <f t="shared" si="2"/>
        <v>0</v>
      </c>
      <c r="AJ18" s="16"/>
      <c r="AK18" s="14" t="str">
        <f>IF(Table1[[#This Row],[Zeit BZF]]&gt;0,_xlfn.RANK.EQ(Table1[[#This Row],[Punkte BZF]],Table1[Punkte BZF],0)," ")</f>
        <v xml:space="preserve"> </v>
      </c>
      <c r="AL18" s="12">
        <f>IF(Table1[[#This Row],[Zeit BZF]]&gt;0,MIN(Table1[Zeit BZF])/Table1[[#This Row],[Zeit BZF]]*1000,0)</f>
        <v>0</v>
      </c>
      <c r="AM18" s="10">
        <f>IF(Table1[[#This Row],[Zeit BZF]]&gt;0,SUM(IF(Table1[[#This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N18" s="12">
        <f>(Table1[[#This Row],[Punkte BZF]]+Table1[[#This Row],[Bonus BZF]])</f>
        <v>0</v>
      </c>
      <c r="AO18" s="17" t="str">
        <f>IF(Table1[[#This Row],[Zeit BZF]]&gt;0,_xlfn.RANK.EQ(Table1[[#This Row],[Gesamt BZF]],Table1[Gesamt BZF],0)," ")</f>
        <v xml:space="preserve"> </v>
      </c>
      <c r="AP18" s="16"/>
      <c r="AQ18" s="14" t="str">
        <f>IF(Table1[[#This Row],[Zeit EZF]]&gt;0,_xlfn.RANK.EQ(Table1[[#This Row],[Punkte EZF]],Table1[Punkte EZF],0)," ")</f>
        <v xml:space="preserve"> </v>
      </c>
      <c r="AR18" s="12">
        <f>IF(Table1[[#This Row],[Zeit EZF]]&gt;0,MIN(Table1[Zeit EZF])/Table1[[#This Row],[Zeit EZF]]*1000,0)</f>
        <v>0</v>
      </c>
      <c r="AS18" s="10">
        <f>IF(Table1[[#This Row],[Zeit EZF]]&gt;0,SUM(IF(Table1[[#This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T18" s="12">
        <f>(Table1[[#This Row],[Punkte EZF]]+Table1[[#This Row],[Bonus EZF]])</f>
        <v>0</v>
      </c>
      <c r="AU18" s="17" t="str">
        <f>IF(Table1[[#This Row],[Zeit EZF]]&gt;0,_xlfn.RANK.EQ(Table1[[#This Row],[Gesamt EZF]],Table1[Gesamt EZF],0)," ")</f>
        <v xml:space="preserve"> </v>
      </c>
      <c r="AV18" s="26">
        <f t="shared" si="3"/>
        <v>0</v>
      </c>
    </row>
    <row r="19" spans="1:48" x14ac:dyDescent="0.25">
      <c r="A19" s="5" t="s">
        <v>62</v>
      </c>
      <c r="B19" s="5" t="s">
        <v>61</v>
      </c>
      <c r="C19" s="6"/>
      <c r="D19" s="6">
        <v>1996</v>
      </c>
      <c r="E19" s="7">
        <f>IF(Table1[[#This Row],[JG]],2018-Table1[[#This Row],[JG]],0)</f>
        <v>22</v>
      </c>
      <c r="F19" s="6"/>
      <c r="G19" s="6"/>
      <c r="H19" s="28">
        <f t="shared" si="0"/>
        <v>745.2316076294278</v>
      </c>
      <c r="I19" s="29">
        <f>_xlfn.RANK.EQ(Table1[[#This Row],[Gesamtpunkte]],Table1[Gesamtpunkte],0)</f>
        <v>17</v>
      </c>
      <c r="J19" s="11"/>
      <c r="K19" s="6" t="str">
        <f>IF(Table1[[#This Row],[Zeit LKC]]&gt;0,_xlfn.RANK.EQ(Table1[[#This Row],[Punkte LKC]],Table1[Punkte LKC],0)," ")</f>
        <v xml:space="preserve"> </v>
      </c>
      <c r="L19" s="18">
        <f>IF(Table1[[#This Row],[Zeit LKC]]&gt;0,MIN(Table1[Zeit LKC])/Table1[[#This Row],[Zeit LKC]]*1000,0)</f>
        <v>0</v>
      </c>
      <c r="M19" s="19">
        <f>IF(Table1[[#This Row],[Zeit LKC]]&gt;0,SUM(IF(Table1[[#This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N19" s="18">
        <f>(Table1[[#This Row],[Punkte LKC]]+Table1[[#This Row],[Bonus LKC]])</f>
        <v>0</v>
      </c>
      <c r="O19" s="20" t="str">
        <f>IF(Table1[[#This Row],[Zeit LKC]]&gt;0,_xlfn.RANK.EQ(Table1[[#This Row],[Gesamt LKC]],Table1[Gesamt LKC],0)," ")</f>
        <v xml:space="preserve"> </v>
      </c>
      <c r="P19" s="16">
        <v>5.9467592592592593E-2</v>
      </c>
      <c r="Q19" s="15">
        <f>IF(Table1[[#This Row],[Zeit LSC]]&gt;0,_xlfn.RANK.EQ(Table1[[#This Row],[Punkte LSC]],Table1[Punkte LSC],0)," ")</f>
        <v>14</v>
      </c>
      <c r="R19" s="12">
        <f>IF(Table1[[#This Row],[Zeit LSC]]&gt;0,MIN(Table1[Zeit LSC])/Table1[[#This Row],[Zeit LSC]]*1000,0)</f>
        <v>745.2316076294278</v>
      </c>
      <c r="S19" s="13">
        <f>IF(Table1[[#This Row],[Zeit LSC]]&gt;0,SUM(IF(Table1[[#This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T19" s="12">
        <f>(Table1[[#This Row],[Punkte LSC]]+Table1[[#This Row],[Bonus LSC]])</f>
        <v>745.2316076294278</v>
      </c>
      <c r="U19" s="17">
        <f>IF(Table1[[#This Row],[Zeit LSC]]&gt;0,_xlfn.RANK.EQ(Table1[[#This Row],[Gesamt LSC]],Table1[Gesamt LSC],0)," ")</f>
        <v>15</v>
      </c>
      <c r="V19" s="26">
        <f t="shared" si="1"/>
        <v>745.2316076294278</v>
      </c>
      <c r="W19" s="16"/>
      <c r="X19" s="14" t="str">
        <f>IF(Table1[[#This Row],[Zeit S&amp;R]]&gt;0,_xlfn.RANK.EQ(Table1[[#This Row],[Punkte S&amp;R]],Table1[Punkte S&amp;R],0)," ")</f>
        <v xml:space="preserve"> </v>
      </c>
      <c r="Y19" s="12">
        <f>IF(Table1[[#This Row],[Zeit S&amp;R]]&gt;0,MIN(Table1[Zeit S&amp;R])/Table1[[#This Row],[Zeit S&amp;R]]*1000,0)</f>
        <v>0</v>
      </c>
      <c r="Z19" s="10">
        <f>IF(Table1[[#This Row],[Zeit S&amp;R]]&gt;0,SUM(IF(Table1[[#This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A19" s="12">
        <f>(Table1[[#This Row],[Punkte S&amp;R]]+Table1[[#This Row],[Bonus S&amp;R]])</f>
        <v>0</v>
      </c>
      <c r="AB19" s="17" t="str">
        <f>IF(Table1[[#This Row],[Zeit S&amp;R]]&gt;0,_xlfn.RANK.EQ(Table1[[#This Row],[Gesamt S&amp;R]],Table1[Gesamt S&amp;R],0)," ")</f>
        <v xml:space="preserve"> </v>
      </c>
      <c r="AC19" s="16"/>
      <c r="AD19" s="17" t="str">
        <f>IF(Table1[[#This Row],[Zeit LC]]&gt;0,_xlfn.RANK.EQ(Table1[[#This Row],[Punkte LC]],Table1[Punkte LC],0)," ")</f>
        <v xml:space="preserve"> </v>
      </c>
      <c r="AE19" s="12">
        <f>IF(Table1[[#This Row],[Zeit LC]]&gt;0,MIN(Table1[Zeit LC])/Table1[[#This Row],[Zeit LC]]*1000,0)</f>
        <v>0</v>
      </c>
      <c r="AF19" s="12">
        <f>IF(Table1[[#This Row],[Zeit LC]]&gt;0,SUM(IF(Table1[[#This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G19" s="12">
        <f>(Table1[[#This Row],[Punkte LC]]+Table1[[#This Row],[Bonus LC]])</f>
        <v>0</v>
      </c>
      <c r="AH19" s="17" t="str">
        <f>IF(Table1[[#This Row],[Zeit LC]]&gt;0,_xlfn.RANK.EQ(Table1[[#This Row],[Gesamt LC]],Table1[Gesamt LC],0)," ")</f>
        <v xml:space="preserve"> </v>
      </c>
      <c r="AI19" s="26">
        <f t="shared" si="2"/>
        <v>0</v>
      </c>
      <c r="AJ19" s="16"/>
      <c r="AK19" s="14" t="str">
        <f>IF(Table1[[#This Row],[Zeit BZF]]&gt;0,_xlfn.RANK.EQ(Table1[[#This Row],[Punkte BZF]],Table1[Punkte BZF],0)," ")</f>
        <v xml:space="preserve"> </v>
      </c>
      <c r="AL19" s="12">
        <f>IF(Table1[[#This Row],[Zeit BZF]]&gt;0,MIN(Table1[Zeit BZF])/Table1[[#This Row],[Zeit BZF]]*1000,0)</f>
        <v>0</v>
      </c>
      <c r="AM19" s="10">
        <f>IF(Table1[[#This Row],[Zeit BZF]]&gt;0,SUM(IF(Table1[[#This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N19" s="12">
        <f>(Table1[[#This Row],[Punkte BZF]]+Table1[[#This Row],[Bonus BZF]])</f>
        <v>0</v>
      </c>
      <c r="AO19" s="17" t="str">
        <f>IF(Table1[[#This Row],[Zeit BZF]]&gt;0,_xlfn.RANK.EQ(Table1[[#This Row],[Gesamt BZF]],Table1[Gesamt BZF],0)," ")</f>
        <v xml:space="preserve"> </v>
      </c>
      <c r="AP19" s="16"/>
      <c r="AQ19" s="14" t="str">
        <f>IF(Table1[[#This Row],[Zeit EZF]]&gt;0,_xlfn.RANK.EQ(Table1[[#This Row],[Punkte EZF]],Table1[Punkte EZF],0)," ")</f>
        <v xml:space="preserve"> </v>
      </c>
      <c r="AR19" s="12">
        <f>IF(Table1[[#This Row],[Zeit EZF]]&gt;0,MIN(Table1[Zeit EZF])/Table1[[#This Row],[Zeit EZF]]*1000,0)</f>
        <v>0</v>
      </c>
      <c r="AS19" s="10">
        <f>IF(Table1[[#This Row],[Zeit EZF]]&gt;0,SUM(IF(Table1[[#This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T19" s="12">
        <f>(Table1[[#This Row],[Punkte EZF]]+Table1[[#This Row],[Bonus EZF]])</f>
        <v>0</v>
      </c>
      <c r="AU19" s="17" t="str">
        <f>IF(Table1[[#This Row],[Zeit EZF]]&gt;0,_xlfn.RANK.EQ(Table1[[#This Row],[Gesamt EZF]],Table1[Gesamt EZF],0)," ")</f>
        <v xml:space="preserve"> </v>
      </c>
      <c r="AV19" s="26">
        <f t="shared" si="3"/>
        <v>0</v>
      </c>
    </row>
    <row r="20" spans="1:48" x14ac:dyDescent="0.25">
      <c r="A20" s="1" t="s">
        <v>103</v>
      </c>
      <c r="B20" s="1" t="s">
        <v>104</v>
      </c>
      <c r="C20" s="6"/>
      <c r="D20" s="6">
        <v>1969</v>
      </c>
      <c r="E20" s="7">
        <f>IF(Table1[[#This Row],[JG]],2018-Table1[[#This Row],[JG]],0)</f>
        <v>49</v>
      </c>
      <c r="F20" s="6"/>
      <c r="G20" s="6"/>
      <c r="H20" s="28">
        <f t="shared" si="0"/>
        <v>738.82672540381805</v>
      </c>
      <c r="I20" s="30">
        <f>_xlfn.RANK.EQ(Table1[[#This Row],[Gesamtpunkte]],Table1[Gesamtpunkte],0)</f>
        <v>18</v>
      </c>
      <c r="J20" s="16"/>
      <c r="K20" s="7" t="str">
        <f>IF(Table1[[#This Row],[Zeit LKC]]&gt;0,_xlfn.RANK.EQ(Table1[[#This Row],[Punkte LKC]],Table1[Punkte LKC],0)," ")</f>
        <v xml:space="preserve"> </v>
      </c>
      <c r="L20" s="18">
        <f>IF(Table1[[#This Row],[Zeit LKC]]&gt;0,MIN(Table1[Zeit LKC])/Table1[[#This Row],[Zeit LKC]]*1000,0)</f>
        <v>0</v>
      </c>
      <c r="M20" s="21">
        <f>IF(Table1[[#This Row],[Zeit LKC]]&gt;0,SUM(IF(Table1[[#This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N20" s="21">
        <f>(Table1[[#This Row],[Punkte LKC]]+Table1[[#This Row],[Bonus LKC]])</f>
        <v>0</v>
      </c>
      <c r="O20" s="21" t="str">
        <f>IF(Table1[[#This Row],[Zeit LKC]]&gt;0,_xlfn.RANK.EQ(Table1[[#This Row],[Gesamt LKC]],Table1[Gesamt LKC],0)," ")</f>
        <v xml:space="preserve"> </v>
      </c>
      <c r="P20" s="16">
        <v>6.3055555555555545E-2</v>
      </c>
      <c r="Q20" s="22">
        <f>IF(Table1[[#This Row],[Zeit LSC]]&gt;0,_xlfn.RANK.EQ(Table1[[#This Row],[Punkte LSC]],Table1[Punkte LSC],0)," ")</f>
        <v>18</v>
      </c>
      <c r="R20" s="12">
        <f>IF(Table1[[#This Row],[Zeit LSC]]&gt;0,MIN(Table1[Zeit LSC])/Table1[[#This Row],[Zeit LSC]]*1000,0)</f>
        <v>702.82672540381805</v>
      </c>
      <c r="S20" s="13">
        <f>IF(Table1[[#This Row],[Zeit LSC]]&gt;0,SUM(IF(Table1[[#This Row],[W]]=1,100,0),IF(Table1[[#This Row],[Alter]]&gt;40,(Table1[[#This Row],[Alter]]-40)*4,0),IF(AND(Table1[[#This Row],[Alter]]&lt;20,Table1[[#This Row],[Alter]]&gt;0),(20-Table1[[#This Row],[Alter]])*10,0)),0)</f>
        <v>36</v>
      </c>
      <c r="T20" s="12">
        <f>(Table1[[#This Row],[Punkte LSC]]+Table1[[#This Row],[Bonus LSC]])</f>
        <v>738.82672540381805</v>
      </c>
      <c r="U20" s="23">
        <f>IF(Table1[[#This Row],[Zeit LSC]]&gt;0,_xlfn.RANK.EQ(Table1[[#This Row],[Gesamt LSC]],Table1[Gesamt LSC],0)," ")</f>
        <v>16</v>
      </c>
      <c r="V20" s="26">
        <f t="shared" si="1"/>
        <v>738.82672540381805</v>
      </c>
      <c r="W20" s="16"/>
      <c r="X20" s="14" t="str">
        <f>IF(Table1[[#This Row],[Zeit S&amp;R]]&gt;0,_xlfn.RANK.EQ(Table1[[#This Row],[Punkte S&amp;R]],Table1[Punkte S&amp;R],0)," ")</f>
        <v xml:space="preserve"> </v>
      </c>
      <c r="Y20" s="12">
        <f>IF(Table1[[#This Row],[Zeit S&amp;R]]&gt;0,MIN(Table1[Zeit S&amp;R])/Table1[[#This Row],[Zeit S&amp;R]]*1000,0)</f>
        <v>0</v>
      </c>
      <c r="Z20" s="13">
        <f>IF(Table1[[#This Row],[Zeit S&amp;R]]&gt;0,SUM(IF(Table1[[#This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A20" s="12">
        <f>(Table1[[#This Row],[Punkte S&amp;R]]+Table1[[#This Row],[Bonus S&amp;R]])</f>
        <v>0</v>
      </c>
      <c r="AB20" s="23" t="str">
        <f>IF(Table1[[#This Row],[Zeit S&amp;R]]&gt;0,_xlfn.RANK.EQ(Table1[[#This Row],[Gesamt S&amp;R]],Table1[Gesamt S&amp;R],0)," ")</f>
        <v xml:space="preserve"> </v>
      </c>
      <c r="AC20" s="16"/>
      <c r="AD20" s="23" t="str">
        <f>IF(Table1[[#This Row],[Zeit LC]]&gt;0,_xlfn.RANK.EQ(Table1[[#This Row],[Punkte LC]],Table1[Punkte LC],0)," ")</f>
        <v xml:space="preserve"> </v>
      </c>
      <c r="AE20" s="12">
        <f>IF(Table1[[#This Row],[Zeit LC]]&gt;0,MIN(Table1[Zeit LC])/Table1[[#This Row],[Zeit LC]]*1000,0)</f>
        <v>0</v>
      </c>
      <c r="AF20" s="12">
        <f>IF(Table1[[#This Row],[Zeit LC]]&gt;0,SUM(IF(Table1[[#This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G20" s="12">
        <f>(Table1[[#This Row],[Punkte LC]]+Table1[[#This Row],[Bonus LC]])</f>
        <v>0</v>
      </c>
      <c r="AH20" s="23" t="str">
        <f>IF(Table1[[#This Row],[Zeit LC]]&gt;0,_xlfn.RANK.EQ(Table1[[#This Row],[Gesamt LC]],Table1[Gesamt LC],0)," ")</f>
        <v xml:space="preserve"> </v>
      </c>
      <c r="AI20" s="26">
        <f t="shared" si="2"/>
        <v>0</v>
      </c>
      <c r="AJ20" s="16"/>
      <c r="AK20" s="14" t="str">
        <f>IF(Table1[[#This Row],[Zeit BZF]]&gt;0,_xlfn.RANK.EQ(Table1[[#This Row],[Punkte BZF]],Table1[Punkte BZF],0)," ")</f>
        <v xml:space="preserve"> </v>
      </c>
      <c r="AL20" s="12">
        <f>IF(Table1[[#This Row],[Zeit BZF]]&gt;0,MIN(Table1[Zeit BZF])/Table1[[#This Row],[Zeit BZF]]*1000,0)</f>
        <v>0</v>
      </c>
      <c r="AM20" s="13">
        <f>IF(Table1[[#This Row],[Zeit BZF]]&gt;0,SUM(IF(Table1[[#This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N20" s="12">
        <f>(Table1[[#This Row],[Punkte BZF]]+Table1[[#This Row],[Bonus BZF]])</f>
        <v>0</v>
      </c>
      <c r="AO20" s="23" t="str">
        <f>IF(Table1[[#This Row],[Zeit BZF]]&gt;0,_xlfn.RANK.EQ(Table1[[#This Row],[Gesamt BZF]],Table1[Gesamt BZF],0)," ")</f>
        <v xml:space="preserve"> </v>
      </c>
      <c r="AP20" s="16"/>
      <c r="AQ20" s="14" t="str">
        <f>IF(Table1[[#This Row],[Zeit EZF]]&gt;0,_xlfn.RANK.EQ(Table1[[#This Row],[Punkte EZF]],Table1[Punkte EZF],0)," ")</f>
        <v xml:space="preserve"> </v>
      </c>
      <c r="AR20" s="12">
        <f>IF(Table1[[#This Row],[Zeit EZF]]&gt;0,MIN(Table1[Zeit EZF])/Table1[[#This Row],[Zeit EZF]]*1000,0)</f>
        <v>0</v>
      </c>
      <c r="AS20" s="13">
        <f>IF(Table1[[#This Row],[Zeit EZF]]&gt;0,SUM(IF(Table1[[#This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T20" s="12">
        <f>(Table1[[#This Row],[Punkte EZF]]+Table1[[#This Row],[Bonus EZF]])</f>
        <v>0</v>
      </c>
      <c r="AU20" s="23" t="str">
        <f>IF(Table1[[#This Row],[Zeit EZF]]&gt;0,_xlfn.RANK.EQ(Table1[[#This Row],[Gesamt EZF]],Table1[Gesamt EZF],0)," ")</f>
        <v xml:space="preserve"> </v>
      </c>
      <c r="AV20" s="26">
        <f t="shared" si="3"/>
        <v>0</v>
      </c>
    </row>
    <row r="21" spans="1:48" x14ac:dyDescent="0.25">
      <c r="A21" s="1" t="s">
        <v>8</v>
      </c>
      <c r="B21" s="1" t="s">
        <v>16</v>
      </c>
      <c r="C21" s="4">
        <v>1</v>
      </c>
      <c r="D21" s="4">
        <v>1961</v>
      </c>
      <c r="E21" s="4">
        <f>IF(Table1[[#This Row],[JG]],2018-Table1[[#This Row],[JG]],0)</f>
        <v>57</v>
      </c>
      <c r="F21" s="4"/>
      <c r="G21" s="4"/>
      <c r="H21" s="27">
        <f t="shared" si="0"/>
        <v>738.34313725490199</v>
      </c>
      <c r="I21" s="29">
        <f>_xlfn.RANK.EQ(Table1[[#This Row],[Gesamtpunkte]],Table1[Gesamtpunkte],0)</f>
        <v>19</v>
      </c>
      <c r="J21" s="11"/>
      <c r="K21" s="4" t="str">
        <f>IF(Table1[[#This Row],[Zeit LKC]]&gt;0,_xlfn.RANK.EQ(Table1[[#This Row],[Punkte LKC]],Table1[Punkte LKC],0)," ")</f>
        <v xml:space="preserve"> </v>
      </c>
      <c r="L21" s="18">
        <f>IF(Table1[[#This Row],[Zeit LKC]]&gt;0,MIN(Table1[Zeit LKC])/Table1[[#This Row],[Zeit LKC]]*1000,0)</f>
        <v>0</v>
      </c>
      <c r="M21" s="19">
        <f>IF(Table1[[#This Row],[Zeit LKC]]&gt;0,SUM(IF(Table1[[#This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N21" s="18">
        <f>(Table1[[#This Row],[Punkte LKC]]+Table1[[#This Row],[Bonus LKC]])</f>
        <v>0</v>
      </c>
      <c r="O21" s="20" t="str">
        <f>IF(Table1[[#This Row],[Zeit LKC]]&gt;0,_xlfn.RANK.EQ(Table1[[#This Row],[Gesamt LKC]],Table1[Gesamt LKC],0)," ")</f>
        <v xml:space="preserve"> </v>
      </c>
      <c r="P21" s="11">
        <v>6.6111111111111107E-2</v>
      </c>
      <c r="Q21" s="15">
        <f>IF(Table1[[#This Row],[Zeit LSC]]&gt;0,_xlfn.RANK.EQ(Table1[[#This Row],[Punkte LSC]],Table1[Punkte LSC],0)," ")</f>
        <v>20</v>
      </c>
      <c r="R21" s="9">
        <f>IF(Table1[[#This Row],[Zeit LSC]]&gt;0,MIN(Table1[Zeit LSC])/Table1[[#This Row],[Zeit LSC]]*1000,0)</f>
        <v>670.34313725490199</v>
      </c>
      <c r="S21" s="10">
        <f>IF(Table1[[#This Row],[Zeit LSC]]&gt;0,SUM(IF(Table1[[#This Row],[W]]=1,100,0),IF(Table1[[#This Row],[Alter]]&gt;40,(Table1[[#This Row],[Alter]]-40)*4,0),IF(AND(Table1[[#This Row],[Alter]]&lt;20,Table1[[#This Row],[Alter]]&gt;0),(20-Table1[[#This Row],[Alter]])*10,0)),0)</f>
        <v>68</v>
      </c>
      <c r="T21" s="9">
        <f>(Table1[[#This Row],[Punkte LSC]]+Table1[[#This Row],[Bonus LSC]])</f>
        <v>738.34313725490199</v>
      </c>
      <c r="U21" s="17">
        <f>IF(Table1[[#This Row],[Zeit LSC]]&gt;0,_xlfn.RANK.EQ(Table1[[#This Row],[Gesamt LSC]],Table1[Gesamt LSC],0)," ")</f>
        <v>17</v>
      </c>
      <c r="V21" s="26">
        <f t="shared" si="1"/>
        <v>738.34313725490199</v>
      </c>
      <c r="W21" s="11"/>
      <c r="X21" s="14" t="str">
        <f>IF(Table1[[#This Row],[Zeit S&amp;R]]&gt;0,_xlfn.RANK.EQ(Table1[[#This Row],[Punkte S&amp;R]],Table1[Punkte S&amp;R],0)," ")</f>
        <v xml:space="preserve"> </v>
      </c>
      <c r="Y21" s="9">
        <f>IF(Table1[[#This Row],[Zeit S&amp;R]]&gt;0,MIN(Table1[Zeit S&amp;R])/Table1[[#This Row],[Zeit S&amp;R]]*1000,0)</f>
        <v>0</v>
      </c>
      <c r="Z21" s="10">
        <f>IF(Table1[[#This Row],[Zeit S&amp;R]]&gt;0,SUM(IF(Table1[[#This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A21" s="9">
        <f>(Table1[[#This Row],[Punkte S&amp;R]]+Table1[[#This Row],[Bonus S&amp;R]])</f>
        <v>0</v>
      </c>
      <c r="AB21" s="17" t="str">
        <f>IF(Table1[[#This Row],[Zeit S&amp;R]]&gt;0,_xlfn.RANK.EQ(Table1[[#This Row],[Gesamt S&amp;R]],Table1[Gesamt S&amp;R],0)," ")</f>
        <v xml:space="preserve"> </v>
      </c>
      <c r="AC21" s="11"/>
      <c r="AD21" s="17" t="str">
        <f>IF(Table1[[#This Row],[Zeit LC]]&gt;0,_xlfn.RANK.EQ(Table1[[#This Row],[Punkte LC]],Table1[Punkte LC],0)," ")</f>
        <v xml:space="preserve"> </v>
      </c>
      <c r="AE21" s="9">
        <f>IF(Table1[[#This Row],[Zeit LC]]&gt;0,MIN(Table1[Zeit LC])/Table1[[#This Row],[Zeit LC]]*1000,0)</f>
        <v>0</v>
      </c>
      <c r="AF21" s="9">
        <f>IF(Table1[[#This Row],[Zeit LC]]&gt;0,SUM(IF(Table1[[#This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G21" s="9">
        <f>(Table1[[#This Row],[Punkte LC]]+Table1[[#This Row],[Bonus LC]])</f>
        <v>0</v>
      </c>
      <c r="AH21" s="17" t="str">
        <f>IF(Table1[[#This Row],[Zeit LC]]&gt;0,_xlfn.RANK.EQ(Table1[[#This Row],[Gesamt LC]],Table1[Gesamt LC],0)," ")</f>
        <v xml:space="preserve"> </v>
      </c>
      <c r="AI21" s="26">
        <f t="shared" si="2"/>
        <v>0</v>
      </c>
      <c r="AJ21" s="11"/>
      <c r="AK21" s="14" t="str">
        <f>IF(Table1[[#This Row],[Zeit BZF]]&gt;0,_xlfn.RANK.EQ(Table1[[#This Row],[Punkte BZF]],Table1[Punkte BZF],0)," ")</f>
        <v xml:space="preserve"> </v>
      </c>
      <c r="AL21" s="12">
        <f>IF(Table1[[#This Row],[Zeit BZF]]&gt;0,MIN(Table1[Zeit BZF])/Table1[[#This Row],[Zeit BZF]]*1000,0)</f>
        <v>0</v>
      </c>
      <c r="AM21" s="10">
        <f>IF(Table1[[#This Row],[Zeit BZF]]&gt;0,SUM(IF(Table1[[#This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N21" s="9">
        <f>(Table1[[#This Row],[Punkte BZF]]+Table1[[#This Row],[Bonus BZF]])</f>
        <v>0</v>
      </c>
      <c r="AO21" s="17" t="str">
        <f>IF(Table1[[#This Row],[Zeit BZF]]&gt;0,_xlfn.RANK.EQ(Table1[[#This Row],[Gesamt BZF]],Table1[Gesamt BZF],0)," ")</f>
        <v xml:space="preserve"> </v>
      </c>
      <c r="AP21" s="11"/>
      <c r="AQ21" s="14" t="str">
        <f>IF(Table1[[#This Row],[Zeit EZF]]&gt;0,_xlfn.RANK.EQ(Table1[[#This Row],[Punkte EZF]],Table1[Punkte EZF],0)," ")</f>
        <v xml:space="preserve"> </v>
      </c>
      <c r="AR21" s="12">
        <f>IF(Table1[[#This Row],[Zeit EZF]]&gt;0,MIN(Table1[Zeit EZF])/Table1[[#This Row],[Zeit EZF]]*1000,0)</f>
        <v>0</v>
      </c>
      <c r="AS21" s="10">
        <f>IF(Table1[[#This Row],[Zeit EZF]]&gt;0,SUM(IF(Table1[[#This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T21" s="9">
        <f>(Table1[[#This Row],[Punkte EZF]]+Table1[[#This Row],[Bonus EZF]])</f>
        <v>0</v>
      </c>
      <c r="AU21" s="17" t="str">
        <f>IF(Table1[[#This Row],[Zeit EZF]]&gt;0,_xlfn.RANK.EQ(Table1[[#This Row],[Gesamt EZF]],Table1[Gesamt EZF],0)," ")</f>
        <v xml:space="preserve"> </v>
      </c>
      <c r="AV21" s="26">
        <f t="shared" si="3"/>
        <v>0</v>
      </c>
    </row>
    <row r="22" spans="1:48" x14ac:dyDescent="0.25">
      <c r="A22" s="1" t="s">
        <v>102</v>
      </c>
      <c r="B22" s="1" t="s">
        <v>101</v>
      </c>
      <c r="C22" s="6"/>
      <c r="D22" s="6">
        <v>1971</v>
      </c>
      <c r="E22" s="7">
        <f>IF(Table1[[#This Row],[JG]],2018-Table1[[#This Row],[JG]],0)</f>
        <v>47</v>
      </c>
      <c r="F22" s="6"/>
      <c r="G22" s="6"/>
      <c r="H22" s="28">
        <f t="shared" si="0"/>
        <v>736.28708842027379</v>
      </c>
      <c r="I22" s="30">
        <f>_xlfn.RANK.EQ(Table1[[#This Row],[Gesamtpunkte]],Table1[Gesamtpunkte],0)</f>
        <v>20</v>
      </c>
      <c r="J22" s="16">
        <v>3.2106481481481479E-2</v>
      </c>
      <c r="K22" s="7">
        <f>IF(Table1[[#This Row],[Zeit LKC]]&gt;0,_xlfn.RANK.EQ(Table1[[#This Row],[Punkte LKC]],Table1[Punkte LKC],0)," ")</f>
        <v>14</v>
      </c>
      <c r="L22" s="18">
        <f>IF(Table1[[#This Row],[Zeit LKC]]&gt;0,MIN(Table1[Zeit LKC])/Table1[[#This Row],[Zeit LKC]]*1000,0)</f>
        <v>572.81903388608509</v>
      </c>
      <c r="M22" s="19">
        <f>IF(Table1[[#This Row],[Zeit LKC]]&gt;0,SUM(IF(Table1[[#This Row],[W]]=1,100,0),IF(Table1[[#This Row],[Alter]]&gt;40,(Table1[[#This Row],[Alter]]-40)*4,0),IF(AND(Table1[[#This Row],[Alter]]&lt;20,Table1[[#This Row],[Alter]]&gt;0),(20-Table1[[#This Row],[Alter]])*10,0)),0)</f>
        <v>28</v>
      </c>
      <c r="N22" s="21">
        <f>(Table1[[#This Row],[Punkte LKC]]+Table1[[#This Row],[Bonus LKC]])</f>
        <v>600.81903388608509</v>
      </c>
      <c r="O22" s="21">
        <f>IF(Table1[[#This Row],[Zeit LKC]]&gt;0,_xlfn.RANK.EQ(Table1[[#This Row],[Gesamt LKC]],Table1[Gesamt LKC],0)," ")</f>
        <v>14</v>
      </c>
      <c r="P22" s="16">
        <v>6.2569444444444441E-2</v>
      </c>
      <c r="Q22" s="22">
        <f>IF(Table1[[#This Row],[Zeit LSC]]&gt;0,_xlfn.RANK.EQ(Table1[[#This Row],[Punkte LSC]],Table1[Punkte LSC],0)," ")</f>
        <v>17</v>
      </c>
      <c r="R22" s="12">
        <f>IF(Table1[[#This Row],[Zeit LSC]]&gt;0,MIN(Table1[Zeit LSC])/Table1[[#This Row],[Zeit LSC]]*1000,0)</f>
        <v>708.28708842027379</v>
      </c>
      <c r="S22" s="13">
        <f>IF(Table1[[#This Row],[Zeit LSC]]&gt;0,SUM(IF(Table1[[#This Row],[W]]=1,100,0),IF(Table1[[#This Row],[Alter]]&gt;40,(Table1[[#This Row],[Alter]]-40)*4,0),IF(AND(Table1[[#This Row],[Alter]]&lt;20,Table1[[#This Row],[Alter]]&gt;0),(20-Table1[[#This Row],[Alter]])*10,0)),0)</f>
        <v>28</v>
      </c>
      <c r="T22" s="12">
        <f>(Table1[[#This Row],[Punkte LSC]]+Table1[[#This Row],[Bonus LSC]])</f>
        <v>736.28708842027379</v>
      </c>
      <c r="U22" s="23">
        <f>IF(Table1[[#This Row],[Zeit LSC]]&gt;0,_xlfn.RANK.EQ(Table1[[#This Row],[Gesamt LSC]],Table1[Gesamt LSC],0)," ")</f>
        <v>18</v>
      </c>
      <c r="V22" s="26">
        <f t="shared" si="1"/>
        <v>736.28708842027379</v>
      </c>
      <c r="W22" s="16"/>
      <c r="X22" s="14" t="str">
        <f>IF(Table1[[#This Row],[Zeit S&amp;R]]&gt;0,_xlfn.RANK.EQ(Table1[[#This Row],[Punkte S&amp;R]],Table1[Punkte S&amp;R],0)," ")</f>
        <v xml:space="preserve"> </v>
      </c>
      <c r="Y22" s="12">
        <f>IF(Table1[[#This Row],[Zeit S&amp;R]]&gt;0,MIN(Table1[Zeit S&amp;R])/Table1[[#This Row],[Zeit S&amp;R]]*1000,0)</f>
        <v>0</v>
      </c>
      <c r="Z22" s="13">
        <f>IF(Table1[[#This Row],[Zeit S&amp;R]]&gt;0,SUM(IF(Table1[[#This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A22" s="12">
        <f>(Table1[[#This Row],[Punkte S&amp;R]]+Table1[[#This Row],[Bonus S&amp;R]])</f>
        <v>0</v>
      </c>
      <c r="AB22" s="23" t="str">
        <f>IF(Table1[[#This Row],[Zeit S&amp;R]]&gt;0,_xlfn.RANK.EQ(Table1[[#This Row],[Gesamt S&amp;R]],Table1[Gesamt S&amp;R],0)," ")</f>
        <v xml:space="preserve"> </v>
      </c>
      <c r="AC22" s="16"/>
      <c r="AD22" s="23" t="str">
        <f>IF(Table1[[#This Row],[Zeit LC]]&gt;0,_xlfn.RANK.EQ(Table1[[#This Row],[Punkte LC]],Table1[Punkte LC],0)," ")</f>
        <v xml:space="preserve"> </v>
      </c>
      <c r="AE22" s="12">
        <f>IF(Table1[[#This Row],[Zeit LC]]&gt;0,MIN(Table1[Zeit LC])/Table1[[#This Row],[Zeit LC]]*1000,0)</f>
        <v>0</v>
      </c>
      <c r="AF22" s="12">
        <f>IF(Table1[[#This Row],[Zeit LC]]&gt;0,SUM(IF(Table1[[#This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G22" s="12">
        <f>(Table1[[#This Row],[Punkte LC]]+Table1[[#This Row],[Bonus LC]])</f>
        <v>0</v>
      </c>
      <c r="AH22" s="23" t="str">
        <f>IF(Table1[[#This Row],[Zeit LC]]&gt;0,_xlfn.RANK.EQ(Table1[[#This Row],[Gesamt LC]],Table1[Gesamt LC],0)," ")</f>
        <v xml:space="preserve"> </v>
      </c>
      <c r="AI22" s="26">
        <f t="shared" si="2"/>
        <v>0</v>
      </c>
      <c r="AJ22" s="16"/>
      <c r="AK22" s="14" t="str">
        <f>IF(Table1[[#This Row],[Zeit BZF]]&gt;0,_xlfn.RANK.EQ(Table1[[#This Row],[Punkte BZF]],Table1[Punkte BZF],0)," ")</f>
        <v xml:space="preserve"> </v>
      </c>
      <c r="AL22" s="12">
        <f>IF(Table1[[#This Row],[Zeit BZF]]&gt;0,MIN(Table1[Zeit BZF])/Table1[[#This Row],[Zeit BZF]]*1000,0)</f>
        <v>0</v>
      </c>
      <c r="AM22" s="13">
        <f>IF(Table1[[#This Row],[Zeit BZF]]&gt;0,SUM(IF(Table1[[#This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N22" s="12">
        <f>(Table1[[#This Row],[Punkte BZF]]+Table1[[#This Row],[Bonus BZF]])</f>
        <v>0</v>
      </c>
      <c r="AO22" s="23" t="str">
        <f>IF(Table1[[#This Row],[Zeit BZF]]&gt;0,_xlfn.RANK.EQ(Table1[[#This Row],[Gesamt BZF]],Table1[Gesamt BZF],0)," ")</f>
        <v xml:space="preserve"> </v>
      </c>
      <c r="AP22" s="16"/>
      <c r="AQ22" s="14" t="str">
        <f>IF(Table1[[#This Row],[Zeit EZF]]&gt;0,_xlfn.RANK.EQ(Table1[[#This Row],[Punkte EZF]],Table1[Punkte EZF],0)," ")</f>
        <v xml:space="preserve"> </v>
      </c>
      <c r="AR22" s="12">
        <f>IF(Table1[[#This Row],[Zeit EZF]]&gt;0,MIN(Table1[Zeit EZF])/Table1[[#This Row],[Zeit EZF]]*1000,0)</f>
        <v>0</v>
      </c>
      <c r="AS22" s="13">
        <f>IF(Table1[[#This Row],[Zeit EZF]]&gt;0,SUM(IF(Table1[[#This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T22" s="12">
        <f>(Table1[[#This Row],[Punkte EZF]]+Table1[[#This Row],[Bonus EZF]])</f>
        <v>0</v>
      </c>
      <c r="AU22" s="23" t="str">
        <f>IF(Table1[[#This Row],[Zeit EZF]]&gt;0,_xlfn.RANK.EQ(Table1[[#This Row],[Gesamt EZF]],Table1[Gesamt EZF],0)," ")</f>
        <v xml:space="preserve"> </v>
      </c>
      <c r="AV22" s="26">
        <f t="shared" si="3"/>
        <v>0</v>
      </c>
    </row>
    <row r="23" spans="1:48" x14ac:dyDescent="0.25">
      <c r="A23" s="1" t="s">
        <v>80</v>
      </c>
      <c r="B23" s="1" t="s">
        <v>81</v>
      </c>
      <c r="C23" s="6"/>
      <c r="D23" s="6">
        <v>1994</v>
      </c>
      <c r="E23" s="7">
        <f>IF(Table1[[#This Row],[JG]],2018-Table1[[#This Row],[JG]],0)</f>
        <v>24</v>
      </c>
      <c r="F23" s="6"/>
      <c r="G23" s="4" t="s">
        <v>66</v>
      </c>
      <c r="H23" s="28">
        <f t="shared" si="0"/>
        <v>710.25783713596741</v>
      </c>
      <c r="I23" s="29">
        <f>_xlfn.RANK.EQ(Table1[[#This Row],[Gesamtpunkte]],Table1[Gesamtpunkte],0)</f>
        <v>21</v>
      </c>
      <c r="J23" s="11"/>
      <c r="K23" s="6" t="str">
        <f>IF(Table1[[#This Row],[Zeit LKC]]&gt;0,_xlfn.RANK.EQ(Table1[[#This Row],[Punkte LKC]],Table1[Punkte LKC],0)," ")</f>
        <v xml:space="preserve"> </v>
      </c>
      <c r="L23" s="18">
        <f>IF(Table1[[#This Row],[Zeit LKC]]&gt;0,MIN(Table1[Zeit LKC])/Table1[[#This Row],[Zeit LKC]]*1000,0)</f>
        <v>0</v>
      </c>
      <c r="M23" s="19">
        <f>IF(Table1[[#This Row],[Zeit LKC]]&gt;0,SUM(IF(Table1[[#This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N23" s="18">
        <f>(Table1[[#This Row],[Punkte LKC]]+Table1[[#This Row],[Bonus LKC]])</f>
        <v>0</v>
      </c>
      <c r="O23" s="20" t="str">
        <f>IF(Table1[[#This Row],[Zeit LKC]]&gt;0,_xlfn.RANK.EQ(Table1[[#This Row],[Gesamt LKC]],Table1[Gesamt LKC],0)," ")</f>
        <v xml:space="preserve"> </v>
      </c>
      <c r="P23" s="16">
        <v>6.2395833333333338E-2</v>
      </c>
      <c r="Q23" s="15">
        <f>IF(Table1[[#This Row],[Zeit LSC]]&gt;0,_xlfn.RANK.EQ(Table1[[#This Row],[Punkte LSC]],Table1[Punkte LSC],0)," ")</f>
        <v>16</v>
      </c>
      <c r="R23" s="12">
        <f>IF(Table1[[#This Row],[Zeit LSC]]&gt;0,MIN(Table1[Zeit LSC])/Table1[[#This Row],[Zeit LSC]]*1000,0)</f>
        <v>710.25783713596741</v>
      </c>
      <c r="S23" s="13">
        <f>IF(Table1[[#This Row],[Zeit LSC]]&gt;0,SUM(IF(Table1[[#This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T23" s="12">
        <f>(Table1[[#This Row],[Punkte LSC]]+Table1[[#This Row],[Bonus LSC]])</f>
        <v>710.25783713596741</v>
      </c>
      <c r="U23" s="17">
        <f>IF(Table1[[#This Row],[Zeit LSC]]&gt;0,_xlfn.RANK.EQ(Table1[[#This Row],[Gesamt LSC]],Table1[Gesamt LSC],0)," ")</f>
        <v>19</v>
      </c>
      <c r="V23" s="26">
        <f t="shared" si="1"/>
        <v>710.25783713596741</v>
      </c>
      <c r="W23" s="16"/>
      <c r="X23" s="14" t="str">
        <f>IF(Table1[[#This Row],[Zeit S&amp;R]]&gt;0,_xlfn.RANK.EQ(Table1[[#This Row],[Punkte S&amp;R]],Table1[Punkte S&amp;R],0)," ")</f>
        <v xml:space="preserve"> </v>
      </c>
      <c r="Y23" s="12">
        <f>IF(Table1[[#This Row],[Zeit S&amp;R]]&gt;0,MIN(Table1[Zeit S&amp;R])/Table1[[#This Row],[Zeit S&amp;R]]*1000,0)</f>
        <v>0</v>
      </c>
      <c r="Z23" s="10">
        <f>IF(Table1[[#This Row],[Zeit S&amp;R]]&gt;0,SUM(IF(Table1[[#This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A23" s="12">
        <f>(Table1[[#This Row],[Punkte S&amp;R]]+Table1[[#This Row],[Bonus S&amp;R]])</f>
        <v>0</v>
      </c>
      <c r="AB23" s="17" t="str">
        <f>IF(Table1[[#This Row],[Zeit S&amp;R]]&gt;0,_xlfn.RANK.EQ(Table1[[#This Row],[Gesamt S&amp;R]],Table1[Gesamt S&amp;R],0)," ")</f>
        <v xml:space="preserve"> </v>
      </c>
      <c r="AC23" s="16"/>
      <c r="AD23" s="17" t="str">
        <f>IF(Table1[[#This Row],[Zeit LC]]&gt;0,_xlfn.RANK.EQ(Table1[[#This Row],[Punkte LC]],Table1[Punkte LC],0)," ")</f>
        <v xml:space="preserve"> </v>
      </c>
      <c r="AE23" s="12">
        <f>IF(Table1[[#This Row],[Zeit LC]]&gt;0,MIN(Table1[Zeit LC])/Table1[[#This Row],[Zeit LC]]*1000,0)</f>
        <v>0</v>
      </c>
      <c r="AF23" s="12">
        <f>IF(Table1[[#This Row],[Zeit LC]]&gt;0,SUM(IF(Table1[[#This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G23" s="12">
        <f>(Table1[[#This Row],[Punkte LC]]+Table1[[#This Row],[Bonus LC]])</f>
        <v>0</v>
      </c>
      <c r="AH23" s="17" t="str">
        <f>IF(Table1[[#This Row],[Zeit LC]]&gt;0,_xlfn.RANK.EQ(Table1[[#This Row],[Gesamt LC]],Table1[Gesamt LC],0)," ")</f>
        <v xml:space="preserve"> </v>
      </c>
      <c r="AI23" s="26">
        <f t="shared" si="2"/>
        <v>0</v>
      </c>
      <c r="AJ23" s="16"/>
      <c r="AK23" s="14" t="str">
        <f>IF(Table1[[#This Row],[Zeit BZF]]&gt;0,_xlfn.RANK.EQ(Table1[[#This Row],[Punkte BZF]],Table1[Punkte BZF],0)," ")</f>
        <v xml:space="preserve"> </v>
      </c>
      <c r="AL23" s="12">
        <f>IF(Table1[[#This Row],[Zeit BZF]]&gt;0,MIN(Table1[Zeit BZF])/Table1[[#This Row],[Zeit BZF]]*1000,0)</f>
        <v>0</v>
      </c>
      <c r="AM23" s="10">
        <f>IF(Table1[[#This Row],[Zeit BZF]]&gt;0,SUM(IF(Table1[[#This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N23" s="12">
        <f>(Table1[[#This Row],[Punkte BZF]]+Table1[[#This Row],[Bonus BZF]])</f>
        <v>0</v>
      </c>
      <c r="AO23" s="17" t="str">
        <f>IF(Table1[[#This Row],[Zeit BZF]]&gt;0,_xlfn.RANK.EQ(Table1[[#This Row],[Gesamt BZF]],Table1[Gesamt BZF],0)," ")</f>
        <v xml:space="preserve"> </v>
      </c>
      <c r="AP23" s="16"/>
      <c r="AQ23" s="14" t="str">
        <f>IF(Table1[[#This Row],[Zeit EZF]]&gt;0,_xlfn.RANK.EQ(Table1[[#This Row],[Punkte EZF]],Table1[Punkte EZF],0)," ")</f>
        <v xml:space="preserve"> </v>
      </c>
      <c r="AR23" s="12">
        <f>IF(Table1[[#This Row],[Zeit EZF]]&gt;0,MIN(Table1[Zeit EZF])/Table1[[#This Row],[Zeit EZF]]*1000,0)</f>
        <v>0</v>
      </c>
      <c r="AS23" s="10">
        <f>IF(Table1[[#This Row],[Zeit EZF]]&gt;0,SUM(IF(Table1[[#This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T23" s="12">
        <f>(Table1[[#This Row],[Punkte EZF]]+Table1[[#This Row],[Bonus EZF]])</f>
        <v>0</v>
      </c>
      <c r="AU23" s="17" t="str">
        <f>IF(Table1[[#This Row],[Zeit EZF]]&gt;0,_xlfn.RANK.EQ(Table1[[#This Row],[Gesamt EZF]],Table1[Gesamt EZF],0)," ")</f>
        <v xml:space="preserve"> </v>
      </c>
      <c r="AV23" s="26">
        <f t="shared" si="3"/>
        <v>0</v>
      </c>
    </row>
    <row r="24" spans="1:48" x14ac:dyDescent="0.25">
      <c r="A24" s="1" t="s">
        <v>63</v>
      </c>
      <c r="B24" s="1" t="s">
        <v>15</v>
      </c>
      <c r="C24" s="4">
        <v>1</v>
      </c>
      <c r="D24" s="4">
        <v>1973</v>
      </c>
      <c r="E24" s="4">
        <f>IF(Table1[[#This Row],[JG]],2018-Table1[[#This Row],[JG]],0)</f>
        <v>45</v>
      </c>
      <c r="F24" s="4"/>
      <c r="G24" s="4"/>
      <c r="H24" s="27">
        <f t="shared" si="0"/>
        <v>694.7136563876652</v>
      </c>
      <c r="I24" s="29">
        <f>_xlfn.RANK.EQ(Table1[[#This Row],[Gesamtpunkte]],Table1[Gesamtpunkte],0)</f>
        <v>22</v>
      </c>
      <c r="J24" s="11"/>
      <c r="K24" s="4" t="str">
        <f>IF(Table1[[#This Row],[Zeit LKC]]&gt;0,_xlfn.RANK.EQ(Table1[[#This Row],[Punkte LKC]],Table1[Punkte LKC],0)," ")</f>
        <v xml:space="preserve"> </v>
      </c>
      <c r="L24" s="18">
        <f>IF(Table1[[#This Row],[Zeit LKC]]&gt;0,MIN(Table1[Zeit LKC])/Table1[[#This Row],[Zeit LKC]]*1000,0)</f>
        <v>0</v>
      </c>
      <c r="M24" s="19">
        <f>IF(Table1[[#This Row],[Zeit LKC]]&gt;0,SUM(IF(Table1[[#This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N24" s="18">
        <f>(Table1[[#This Row],[Punkte LKC]]+Table1[[#This Row],[Bonus LKC]])</f>
        <v>0</v>
      </c>
      <c r="O24" s="20" t="str">
        <f>IF(Table1[[#This Row],[Zeit LKC]]&gt;0,_xlfn.RANK.EQ(Table1[[#This Row],[Gesamt LKC]],Table1[Gesamt LKC],0)," ")</f>
        <v xml:space="preserve"> </v>
      </c>
      <c r="P24" s="11">
        <v>6.5682870370370364E-2</v>
      </c>
      <c r="Q24" s="15">
        <f>IF(Table1[[#This Row],[Zeit LSC]]&gt;0,_xlfn.RANK.EQ(Table1[[#This Row],[Punkte LSC]],Table1[Punkte LSC],0)," ")</f>
        <v>19</v>
      </c>
      <c r="R24" s="9">
        <f>IF(Table1[[#This Row],[Zeit LSC]]&gt;0,MIN(Table1[Zeit LSC])/Table1[[#This Row],[Zeit LSC]]*1000,0)</f>
        <v>674.7136563876652</v>
      </c>
      <c r="S24" s="10">
        <f>IF(Table1[[#This Row],[Zeit LSC]]&gt;0,SUM(IF(Table1[[#This Row],[W]]=1,100,0),IF(Table1[[#This Row],[Alter]]&gt;40,(Table1[[#This Row],[Alter]]-40)*4,0),IF(AND(Table1[[#This Row],[Alter]]&lt;20,Table1[[#This Row],[Alter]]&gt;0),(20-Table1[[#This Row],[Alter]])*10,0)),0)</f>
        <v>20</v>
      </c>
      <c r="T24" s="9">
        <f>(Table1[[#This Row],[Punkte LSC]]+Table1[[#This Row],[Bonus LSC]])</f>
        <v>694.7136563876652</v>
      </c>
      <c r="U24" s="17">
        <f>IF(Table1[[#This Row],[Zeit LSC]]&gt;0,_xlfn.RANK.EQ(Table1[[#This Row],[Gesamt LSC]],Table1[Gesamt LSC],0)," ")</f>
        <v>21</v>
      </c>
      <c r="V24" s="26">
        <f t="shared" si="1"/>
        <v>694.7136563876652</v>
      </c>
      <c r="W24" s="11"/>
      <c r="X24" s="14" t="str">
        <f>IF(Table1[[#This Row],[Zeit S&amp;R]]&gt;0,_xlfn.RANK.EQ(Table1[[#This Row],[Punkte S&amp;R]],Table1[Punkte S&amp;R],0)," ")</f>
        <v xml:space="preserve"> </v>
      </c>
      <c r="Y24" s="9">
        <f>IF(Table1[[#This Row],[Zeit S&amp;R]]&gt;0,MIN(Table1[Zeit S&amp;R])/Table1[[#This Row],[Zeit S&amp;R]]*1000,0)</f>
        <v>0</v>
      </c>
      <c r="Z24" s="10">
        <f>IF(Table1[[#This Row],[Zeit S&amp;R]]&gt;0,SUM(IF(Table1[[#This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A24" s="9">
        <f>(Table1[[#This Row],[Punkte S&amp;R]]+Table1[[#This Row],[Bonus S&amp;R]])</f>
        <v>0</v>
      </c>
      <c r="AB24" s="17" t="str">
        <f>IF(Table1[[#This Row],[Zeit S&amp;R]]&gt;0,_xlfn.RANK.EQ(Table1[[#This Row],[Gesamt S&amp;R]],Table1[Gesamt S&amp;R],0)," ")</f>
        <v xml:space="preserve"> </v>
      </c>
      <c r="AC24" s="11"/>
      <c r="AD24" s="17" t="str">
        <f>IF(Table1[[#This Row],[Zeit LC]]&gt;0,_xlfn.RANK.EQ(Table1[[#This Row],[Punkte LC]],Table1[Punkte LC],0)," ")</f>
        <v xml:space="preserve"> </v>
      </c>
      <c r="AE24" s="9">
        <f>IF(Table1[[#This Row],[Zeit LC]]&gt;0,MIN(Table1[Zeit LC])/Table1[[#This Row],[Zeit LC]]*1000,0)</f>
        <v>0</v>
      </c>
      <c r="AF24" s="9">
        <f>IF(Table1[[#This Row],[Zeit LC]]&gt;0,SUM(IF(Table1[[#This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G24" s="9">
        <f>(Table1[[#This Row],[Punkte LC]]+Table1[[#This Row],[Bonus LC]])</f>
        <v>0</v>
      </c>
      <c r="AH24" s="17" t="str">
        <f>IF(Table1[[#This Row],[Zeit LC]]&gt;0,_xlfn.RANK.EQ(Table1[[#This Row],[Gesamt LC]],Table1[Gesamt LC],0)," ")</f>
        <v xml:space="preserve"> </v>
      </c>
      <c r="AI24" s="26">
        <f t="shared" si="2"/>
        <v>0</v>
      </c>
      <c r="AJ24" s="11"/>
      <c r="AK24" s="14" t="str">
        <f>IF(Table1[[#This Row],[Zeit BZF]]&gt;0,_xlfn.RANK.EQ(Table1[[#This Row],[Punkte BZF]],Table1[Punkte BZF],0)," ")</f>
        <v xml:space="preserve"> </v>
      </c>
      <c r="AL24" s="12">
        <f>IF(Table1[[#This Row],[Zeit BZF]]&gt;0,MIN(Table1[Zeit BZF])/Table1[[#This Row],[Zeit BZF]]*1000,0)</f>
        <v>0</v>
      </c>
      <c r="AM24" s="10">
        <f>IF(Table1[[#This Row],[Zeit BZF]]&gt;0,SUM(IF(Table1[[#This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N24" s="9">
        <f>(Table1[[#This Row],[Punkte BZF]]+Table1[[#This Row],[Bonus BZF]])</f>
        <v>0</v>
      </c>
      <c r="AO24" s="17" t="str">
        <f>IF(Table1[[#This Row],[Zeit BZF]]&gt;0,_xlfn.RANK.EQ(Table1[[#This Row],[Gesamt BZF]],Table1[Gesamt BZF],0)," ")</f>
        <v xml:space="preserve"> </v>
      </c>
      <c r="AP24" s="11"/>
      <c r="AQ24" s="14" t="str">
        <f>IF(Table1[[#This Row],[Zeit EZF]]&gt;0,_xlfn.RANK.EQ(Table1[[#This Row],[Punkte EZF]],Table1[Punkte EZF],0)," ")</f>
        <v xml:space="preserve"> </v>
      </c>
      <c r="AR24" s="12">
        <f>IF(Table1[[#This Row],[Zeit EZF]]&gt;0,MIN(Table1[Zeit EZF])/Table1[[#This Row],[Zeit EZF]]*1000,0)</f>
        <v>0</v>
      </c>
      <c r="AS24" s="10">
        <f>IF(Table1[[#This Row],[Zeit EZF]]&gt;0,SUM(IF(Table1[[#This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T24" s="9">
        <f>(Table1[[#This Row],[Punkte EZF]]+Table1[[#This Row],[Bonus EZF]])</f>
        <v>0</v>
      </c>
      <c r="AU24" s="17" t="str">
        <f>IF(Table1[[#This Row],[Zeit EZF]]&gt;0,_xlfn.RANK.EQ(Table1[[#This Row],[Gesamt EZF]],Table1[Gesamt EZF],0)," ")</f>
        <v xml:space="preserve"> </v>
      </c>
      <c r="AV24" s="26">
        <f t="shared" si="3"/>
        <v>0</v>
      </c>
    </row>
    <row r="25" spans="1:48" x14ac:dyDescent="0.25">
      <c r="A25" s="1" t="s">
        <v>7</v>
      </c>
      <c r="B25" s="1" t="s">
        <v>14</v>
      </c>
      <c r="C25" s="4">
        <v>1</v>
      </c>
      <c r="D25" s="4">
        <v>1973</v>
      </c>
      <c r="E25" s="4">
        <f>IF(Table1[[#This Row],[JG]],2018-Table1[[#This Row],[JG]],0)</f>
        <v>45</v>
      </c>
      <c r="F25" s="4"/>
      <c r="G25" s="4"/>
      <c r="H25" s="27">
        <f t="shared" si="0"/>
        <v>664.36334144363343</v>
      </c>
      <c r="I25" s="29">
        <f>_xlfn.RANK.EQ(Table1[[#This Row],[Gesamtpunkte]],Table1[Gesamtpunkte],0)</f>
        <v>23</v>
      </c>
      <c r="J25" s="11">
        <v>2.854166666666667E-2</v>
      </c>
      <c r="K25" s="4">
        <f>IF(Table1[[#This Row],[Zeit LKC]]&gt;0,_xlfn.RANK.EQ(Table1[[#This Row],[Punkte LKC]],Table1[Punkte LKC],0)," ")</f>
        <v>12</v>
      </c>
      <c r="L25" s="18">
        <f>IF(Table1[[#This Row],[Zeit LKC]]&gt;0,MIN(Table1[Zeit LKC])/Table1[[#This Row],[Zeit LKC]]*1000,0)</f>
        <v>644.36334144363343</v>
      </c>
      <c r="M25" s="19">
        <f>IF(Table1[[#This Row],[Zeit LKC]]&gt;0,SUM(IF(Table1[[#This Row],[W]]=1,100,0),IF(Table1[[#This Row],[Alter]]&gt;40,(Table1[[#This Row],[Alter]]-40)*4,0),IF(AND(Table1[[#This Row],[Alter]]&lt;20,Table1[[#This Row],[Alter]]&gt;0),(20-Table1[[#This Row],[Alter]])*10,0)),0)</f>
        <v>20</v>
      </c>
      <c r="N25" s="18">
        <f>(Table1[[#This Row],[Punkte LKC]]+Table1[[#This Row],[Bonus LKC]])</f>
        <v>664.36334144363343</v>
      </c>
      <c r="O25" s="20">
        <f>IF(Table1[[#This Row],[Zeit LKC]]&gt;0,_xlfn.RANK.EQ(Table1[[#This Row],[Gesamt LKC]],Table1[Gesamt LKC],0)," ")</f>
        <v>12</v>
      </c>
      <c r="P25" s="11"/>
      <c r="Q25" s="15" t="str">
        <f>IF(Table1[[#This Row],[Zeit LSC]]&gt;0,_xlfn.RANK.EQ(Table1[[#This Row],[Punkte LSC]],Table1[Punkte LSC],0)," ")</f>
        <v xml:space="preserve"> </v>
      </c>
      <c r="R25" s="9">
        <f>IF(Table1[[#This Row],[Zeit LSC]]&gt;0,MIN(Table1[Zeit LSC])/Table1[[#This Row],[Zeit LSC]]*1000,0)</f>
        <v>0</v>
      </c>
      <c r="S25" s="10">
        <f>IF(Table1[[#This Row],[Zeit LSC]]&gt;0,SUM(IF(Table1[[#This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T25" s="9">
        <f>(Table1[[#This Row],[Punkte LSC]]+Table1[[#This Row],[Bonus LSC]])</f>
        <v>0</v>
      </c>
      <c r="U25" s="17" t="str">
        <f>IF(Table1[[#This Row],[Zeit LSC]]&gt;0,_xlfn.RANK.EQ(Table1[[#This Row],[Gesamt LSC]],Table1[Gesamt LSC],0)," ")</f>
        <v xml:space="preserve"> </v>
      </c>
      <c r="V25" s="26">
        <f t="shared" si="1"/>
        <v>664.36334144363343</v>
      </c>
      <c r="W25" s="11"/>
      <c r="X25" s="14" t="str">
        <f>IF(Table1[[#This Row],[Zeit S&amp;R]]&gt;0,_xlfn.RANK.EQ(Table1[[#This Row],[Punkte S&amp;R]],Table1[Punkte S&amp;R],0)," ")</f>
        <v xml:space="preserve"> </v>
      </c>
      <c r="Y25" s="9">
        <f>IF(Table1[[#This Row],[Zeit S&amp;R]]&gt;0,MIN(Table1[Zeit S&amp;R])/Table1[[#This Row],[Zeit S&amp;R]]*1000,0)</f>
        <v>0</v>
      </c>
      <c r="Z25" s="10">
        <f>IF(Table1[[#This Row],[Zeit S&amp;R]]&gt;0,SUM(IF(Table1[[#This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A25" s="9">
        <f>(Table1[[#This Row],[Punkte S&amp;R]]+Table1[[#This Row],[Bonus S&amp;R]])</f>
        <v>0</v>
      </c>
      <c r="AB25" s="17" t="str">
        <f>IF(Table1[[#This Row],[Zeit S&amp;R]]&gt;0,_xlfn.RANK.EQ(Table1[[#This Row],[Gesamt S&amp;R]],Table1[Gesamt S&amp;R],0)," ")</f>
        <v xml:space="preserve"> </v>
      </c>
      <c r="AC25" s="16"/>
      <c r="AD25" s="17" t="str">
        <f>IF(Table1[[#This Row],[Zeit LC]]&gt;0,_xlfn.RANK.EQ(Table1[[#This Row],[Punkte LC]],Table1[Punkte LC],0)," ")</f>
        <v xml:space="preserve"> </v>
      </c>
      <c r="AE25" s="9">
        <f>IF(Table1[[#This Row],[Zeit LC]]&gt;0,MIN(Table1[Zeit LC])/Table1[[#This Row],[Zeit LC]]*1000,0)</f>
        <v>0</v>
      </c>
      <c r="AF25" s="9">
        <f>IF(Table1[[#This Row],[Zeit LC]]&gt;0,SUM(IF(Table1[[#This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G25" s="9">
        <f>(Table1[[#This Row],[Punkte LC]]+Table1[[#This Row],[Bonus LC]])</f>
        <v>0</v>
      </c>
      <c r="AH25" s="17" t="str">
        <f>IF(Table1[[#This Row],[Zeit LC]]&gt;0,_xlfn.RANK.EQ(Table1[[#This Row],[Gesamt LC]],Table1[Gesamt LC],0)," ")</f>
        <v xml:space="preserve"> </v>
      </c>
      <c r="AI25" s="26">
        <f t="shared" si="2"/>
        <v>0</v>
      </c>
      <c r="AJ25" s="11"/>
      <c r="AK25" s="14" t="str">
        <f>IF(Table1[[#This Row],[Zeit BZF]]&gt;0,_xlfn.RANK.EQ(Table1[[#This Row],[Punkte BZF]],Table1[Punkte BZF],0)," ")</f>
        <v xml:space="preserve"> </v>
      </c>
      <c r="AL25" s="12">
        <f>IF(Table1[[#This Row],[Zeit BZF]]&gt;0,MIN(Table1[Zeit BZF])/Table1[[#This Row],[Zeit BZF]]*1000,0)</f>
        <v>0</v>
      </c>
      <c r="AM25" s="10">
        <f>IF(Table1[[#This Row],[Zeit BZF]]&gt;0,SUM(IF(Table1[[#This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N25" s="9">
        <f>(Table1[[#This Row],[Punkte BZF]]+Table1[[#This Row],[Bonus BZF]])</f>
        <v>0</v>
      </c>
      <c r="AO25" s="17" t="str">
        <f>IF(Table1[[#This Row],[Zeit BZF]]&gt;0,_xlfn.RANK.EQ(Table1[[#This Row],[Gesamt BZF]],Table1[Gesamt BZF],0)," ")</f>
        <v xml:space="preserve"> </v>
      </c>
      <c r="AP25" s="11"/>
      <c r="AQ25" s="14" t="str">
        <f>IF(Table1[[#This Row],[Zeit EZF]]&gt;0,_xlfn.RANK.EQ(Table1[[#This Row],[Punkte EZF]],Table1[Punkte EZF],0)," ")</f>
        <v xml:space="preserve"> </v>
      </c>
      <c r="AR25" s="12">
        <f>IF(Table1[[#This Row],[Zeit EZF]]&gt;0,MIN(Table1[Zeit EZF])/Table1[[#This Row],[Zeit EZF]]*1000,0)</f>
        <v>0</v>
      </c>
      <c r="AS25" s="10">
        <f>IF(Table1[[#This Row],[Zeit EZF]]&gt;0,SUM(IF(Table1[[#This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T25" s="9">
        <f>(Table1[[#This Row],[Punkte EZF]]+Table1[[#This Row],[Bonus EZF]])</f>
        <v>0</v>
      </c>
      <c r="AU25" s="17" t="str">
        <f>IF(Table1[[#This Row],[Zeit EZF]]&gt;0,_xlfn.RANK.EQ(Table1[[#This Row],[Gesamt EZF]],Table1[Gesamt EZF],0)," ")</f>
        <v xml:space="preserve"> </v>
      </c>
      <c r="AV25" s="26">
        <f t="shared" si="3"/>
        <v>0</v>
      </c>
    </row>
    <row r="26" spans="1:48" x14ac:dyDescent="0.25">
      <c r="A26" s="1" t="s">
        <v>45</v>
      </c>
      <c r="B26" s="1" t="s">
        <v>46</v>
      </c>
      <c r="C26" s="4"/>
      <c r="D26" s="4">
        <v>1983</v>
      </c>
      <c r="E26" s="8">
        <f>IF(Table1[[#This Row],[JG]],2018-Table1[[#This Row],[JG]],0)</f>
        <v>35</v>
      </c>
      <c r="F26" s="4"/>
      <c r="G26" s="4"/>
      <c r="H26" s="27">
        <f t="shared" si="0"/>
        <v>609.0456113453431</v>
      </c>
      <c r="I26" s="29">
        <f>_xlfn.RANK.EQ(Table1[[#This Row],[Gesamtpunkte]],Table1[Gesamtpunkte],0)</f>
        <v>25</v>
      </c>
      <c r="J26" s="11">
        <v>3.019675925925926E-2</v>
      </c>
      <c r="K26" s="4">
        <f>IF(Table1[[#This Row],[Zeit LKC]]&gt;0,_xlfn.RANK.EQ(Table1[[#This Row],[Punkte LKC]],Table1[Punkte LKC],0)," ")</f>
        <v>13</v>
      </c>
      <c r="L26" s="18">
        <f>IF(Table1[[#This Row],[Zeit LKC]]&gt;0,MIN(Table1[Zeit LKC])/Table1[[#This Row],[Zeit LKC]]*1000,0)</f>
        <v>609.0456113453431</v>
      </c>
      <c r="M26" s="19">
        <f>IF(Table1[[#This Row],[Zeit LKC]]&gt;0,SUM(IF(Table1[[#This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N26" s="18">
        <f>(Table1[[#This Row],[Punkte LKC]]+Table1[[#This Row],[Bonus LKC]])</f>
        <v>609.0456113453431</v>
      </c>
      <c r="O26" s="20">
        <f>IF(Table1[[#This Row],[Zeit LKC]]&gt;0,_xlfn.RANK.EQ(Table1[[#This Row],[Gesamt LKC]],Table1[Gesamt LKC],0)," ")</f>
        <v>13</v>
      </c>
      <c r="P26" s="11"/>
      <c r="Q26" s="15" t="str">
        <f>IF(Table1[[#This Row],[Zeit LSC]]&gt;0,_xlfn.RANK.EQ(Table1[[#This Row],[Punkte LSC]],Table1[Punkte LSC],0)," ")</f>
        <v xml:space="preserve"> </v>
      </c>
      <c r="R26" s="9">
        <f>IF(Table1[[#This Row],[Zeit LSC]]&gt;0,MIN(Table1[Zeit LSC])/Table1[[#This Row],[Zeit LSC]]*1000,0)</f>
        <v>0</v>
      </c>
      <c r="S26" s="10">
        <f>IF(Table1[[#This Row],[Zeit LSC]]&gt;0,SUM(IF(Table1[[#This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T26" s="9">
        <f>(Table1[[#This Row],[Punkte LSC]]+Table1[[#This Row],[Bonus LSC]])</f>
        <v>0</v>
      </c>
      <c r="U26" s="17" t="str">
        <f>IF(Table1[[#This Row],[Zeit LSC]]&gt;0,_xlfn.RANK.EQ(Table1[[#This Row],[Gesamt LSC]],Table1[Gesamt LSC],0)," ")</f>
        <v xml:space="preserve"> </v>
      </c>
      <c r="V26" s="26">
        <f t="shared" si="1"/>
        <v>609.0456113453431</v>
      </c>
      <c r="W26" s="11"/>
      <c r="X26" s="14" t="str">
        <f>IF(Table1[[#This Row],[Zeit S&amp;R]]&gt;0,_xlfn.RANK.EQ(Table1[[#This Row],[Punkte S&amp;R]],Table1[Punkte S&amp;R],0)," ")</f>
        <v xml:space="preserve"> </v>
      </c>
      <c r="Y26" s="9">
        <f>IF(Table1[[#This Row],[Zeit S&amp;R]]&gt;0,MIN(Table1[Zeit S&amp;R])/Table1[[#This Row],[Zeit S&amp;R]]*1000,0)</f>
        <v>0</v>
      </c>
      <c r="Z26" s="10">
        <f>IF(Table1[[#This Row],[Zeit S&amp;R]]&gt;0,SUM(IF(Table1[[#This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A26" s="9">
        <f>(Table1[[#This Row],[Punkte S&amp;R]]+Table1[[#This Row],[Bonus S&amp;R]])</f>
        <v>0</v>
      </c>
      <c r="AB26" s="17" t="str">
        <f>IF(Table1[[#This Row],[Zeit S&amp;R]]&gt;0,_xlfn.RANK.EQ(Table1[[#This Row],[Gesamt S&amp;R]],Table1[Gesamt S&amp;R],0)," ")</f>
        <v xml:space="preserve"> </v>
      </c>
      <c r="AC26" s="11"/>
      <c r="AD26" s="17" t="str">
        <f>IF(Table1[[#This Row],[Zeit LC]]&gt;0,_xlfn.RANK.EQ(Table1[[#This Row],[Punkte LC]],Table1[Punkte LC],0)," ")</f>
        <v xml:space="preserve"> </v>
      </c>
      <c r="AE26" s="9">
        <f>IF(Table1[[#This Row],[Zeit LC]]&gt;0,MIN(Table1[Zeit LC])/Table1[[#This Row],[Zeit LC]]*1000,0)</f>
        <v>0</v>
      </c>
      <c r="AF26" s="9">
        <f>IF(Table1[[#This Row],[Zeit LC]]&gt;0,SUM(IF(Table1[[#This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G26" s="9">
        <f>(Table1[[#This Row],[Punkte LC]]+Table1[[#This Row],[Bonus LC]])</f>
        <v>0</v>
      </c>
      <c r="AH26" s="17" t="str">
        <f>IF(Table1[[#This Row],[Zeit LC]]&gt;0,_xlfn.RANK.EQ(Table1[[#This Row],[Gesamt LC]],Table1[Gesamt LC],0)," ")</f>
        <v xml:space="preserve"> </v>
      </c>
      <c r="AI26" s="26">
        <f t="shared" si="2"/>
        <v>0</v>
      </c>
      <c r="AJ26" s="11"/>
      <c r="AK26" s="14" t="str">
        <f>IF(Table1[[#This Row],[Zeit BZF]]&gt;0,_xlfn.RANK.EQ(Table1[[#This Row],[Punkte BZF]],Table1[Punkte BZF],0)," ")</f>
        <v xml:space="preserve"> </v>
      </c>
      <c r="AL26" s="12">
        <f>IF(Table1[[#This Row],[Zeit BZF]]&gt;0,MIN(Table1[Zeit BZF])/Table1[[#This Row],[Zeit BZF]]*1000,0)</f>
        <v>0</v>
      </c>
      <c r="AM26" s="10">
        <f>IF(Table1[[#This Row],[Zeit BZF]]&gt;0,SUM(IF(Table1[[#This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N26" s="9">
        <f>(Table1[[#This Row],[Punkte BZF]]+Table1[[#This Row],[Bonus BZF]])</f>
        <v>0</v>
      </c>
      <c r="AO26" s="17" t="str">
        <f>IF(Table1[[#This Row],[Zeit BZF]]&gt;0,_xlfn.RANK.EQ(Table1[[#This Row],[Gesamt BZF]],Table1[Gesamt BZF],0)," ")</f>
        <v xml:space="preserve"> </v>
      </c>
      <c r="AP26" s="11"/>
      <c r="AQ26" s="14" t="str">
        <f>IF(Table1[[#This Row],[Zeit EZF]]&gt;0,_xlfn.RANK.EQ(Table1[[#This Row],[Punkte EZF]],Table1[Punkte EZF],0)," ")</f>
        <v xml:space="preserve"> </v>
      </c>
      <c r="AR26" s="12">
        <f>IF(Table1[[#This Row],[Zeit EZF]]&gt;0,MIN(Table1[Zeit EZF])/Table1[[#This Row],[Zeit EZF]]*1000,0)</f>
        <v>0</v>
      </c>
      <c r="AS26" s="10">
        <f>IF(Table1[[#This Row],[Zeit EZF]]&gt;0,SUM(IF(Table1[[#This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T26" s="9">
        <f>(Table1[[#This Row],[Punkte EZF]]+Table1[[#This Row],[Bonus EZF]])</f>
        <v>0</v>
      </c>
      <c r="AU26" s="17" t="str">
        <f>IF(Table1[[#This Row],[Zeit EZF]]&gt;0,_xlfn.RANK.EQ(Table1[[#This Row],[Gesamt EZF]],Table1[Gesamt EZF],0)," ")</f>
        <v xml:space="preserve"> </v>
      </c>
      <c r="AV26" s="26">
        <f t="shared" si="3"/>
        <v>0</v>
      </c>
    </row>
    <row r="27" spans="1:48" x14ac:dyDescent="0.25">
      <c r="A27" s="1" t="s">
        <v>44</v>
      </c>
      <c r="B27" s="1" t="s">
        <v>10</v>
      </c>
      <c r="C27" s="4"/>
      <c r="D27" s="4">
        <v>1999</v>
      </c>
      <c r="E27" s="4">
        <f>IF(Table1[[#This Row],[JG]],2018-Table1[[#This Row],[JG]],0)</f>
        <v>19</v>
      </c>
      <c r="F27" s="4"/>
      <c r="G27" s="4"/>
      <c r="H27" s="27">
        <f t="shared" si="0"/>
        <v>612.7073823390524</v>
      </c>
      <c r="I27" s="29">
        <f>_xlfn.RANK.EQ(Table1[[#This Row],[Gesamtpunkte]],Table1[Gesamtpunkte],0)</f>
        <v>24</v>
      </c>
      <c r="J27" s="11"/>
      <c r="K27" s="4" t="str">
        <f>IF(Table1[[#This Row],[Zeit LKC]]&gt;0,_xlfn.RANK.EQ(Table1[[#This Row],[Punkte LKC]],Table1[Punkte LKC],0)," ")</f>
        <v xml:space="preserve"> </v>
      </c>
      <c r="L27" s="18">
        <f>IF(Table1[[#This Row],[Zeit LKC]]&gt;0,MIN(Table1[Zeit LKC])/Table1[[#This Row],[Zeit LKC]]*1000,0)</f>
        <v>0</v>
      </c>
      <c r="M27" s="19">
        <f>IF(Table1[[#This Row],[Zeit LKC]]&gt;0,SUM(IF(Table1[[#This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N27" s="18">
        <f>(Table1[[#This Row],[Punkte LKC]]+Table1[[#This Row],[Bonus LKC]])</f>
        <v>0</v>
      </c>
      <c r="O27" s="20" t="str">
        <f>IF(Table1[[#This Row],[Zeit LKC]]&gt;0,_xlfn.RANK.EQ(Table1[[#This Row],[Gesamt LKC]],Table1[Gesamt LKC],0)," ")</f>
        <v xml:space="preserve"> </v>
      </c>
      <c r="P27" s="11">
        <v>7.3530092592592591E-2</v>
      </c>
      <c r="Q27" s="15">
        <f>IF(Table1[[#This Row],[Zeit LSC]]&gt;0,_xlfn.RANK.EQ(Table1[[#This Row],[Punkte LSC]],Table1[Punkte LSC],0)," ")</f>
        <v>22</v>
      </c>
      <c r="R27" s="9">
        <f>IF(Table1[[#This Row],[Zeit LSC]]&gt;0,MIN(Table1[Zeit LSC])/Table1[[#This Row],[Zeit LSC]]*1000,0)</f>
        <v>602.7073823390524</v>
      </c>
      <c r="S27" s="10">
        <f>IF(Table1[[#This Row],[Zeit LSC]]&gt;0,SUM(IF(Table1[[#This Row],[W]]=1,100,0),IF(Table1[[#This Row],[Alter]]&gt;40,(Table1[[#This Row],[Alter]]-40)*4,0),IF(AND(Table1[[#This Row],[Alter]]&lt;20,Table1[[#This Row],[Alter]]&gt;0),(20-Table1[[#This Row],[Alter]])*10,0)),0)</f>
        <v>10</v>
      </c>
      <c r="T27" s="9">
        <f>(Table1[[#This Row],[Punkte LSC]]+Table1[[#This Row],[Bonus LSC]])</f>
        <v>612.7073823390524</v>
      </c>
      <c r="U27" s="17">
        <f>IF(Table1[[#This Row],[Zeit LSC]]&gt;0,_xlfn.RANK.EQ(Table1[[#This Row],[Gesamt LSC]],Table1[Gesamt LSC],0)," ")</f>
        <v>22</v>
      </c>
      <c r="V27" s="26">
        <f t="shared" si="1"/>
        <v>612.7073823390524</v>
      </c>
      <c r="W27" s="11"/>
      <c r="X27" s="14" t="str">
        <f>IF(Table1[[#This Row],[Zeit S&amp;R]]&gt;0,_xlfn.RANK.EQ(Table1[[#This Row],[Punkte S&amp;R]],Table1[Punkte S&amp;R],0)," ")</f>
        <v xml:space="preserve"> </v>
      </c>
      <c r="Y27" s="9">
        <f>IF(Table1[[#This Row],[Zeit S&amp;R]]&gt;0,MIN(Table1[Zeit S&amp;R])/Table1[[#This Row],[Zeit S&amp;R]]*1000,0)</f>
        <v>0</v>
      </c>
      <c r="Z27" s="10">
        <f>IF(Table1[[#This Row],[Zeit S&amp;R]]&gt;0,SUM(IF(Table1[[#This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A27" s="9">
        <f>(Table1[[#This Row],[Punkte S&amp;R]]+Table1[[#This Row],[Bonus S&amp;R]])</f>
        <v>0</v>
      </c>
      <c r="AB27" s="17" t="str">
        <f>IF(Table1[[#This Row],[Zeit S&amp;R]]&gt;0,_xlfn.RANK.EQ(Table1[[#This Row],[Gesamt S&amp;R]],Table1[Gesamt S&amp;R],0)," ")</f>
        <v xml:space="preserve"> </v>
      </c>
      <c r="AC27" s="9"/>
      <c r="AD27" s="17" t="str">
        <f>IF(Table1[[#This Row],[Zeit LC]]&gt;0,_xlfn.RANK.EQ(Table1[[#This Row],[Punkte LC]],Table1[Punkte LC],0)," ")</f>
        <v xml:space="preserve"> </v>
      </c>
      <c r="AE27" s="9">
        <f>IF(Table1[[#This Row],[Zeit LC]]&gt;0,MIN(Table1[Zeit LC])/Table1[[#This Row],[Zeit LC]]*1000,0)</f>
        <v>0</v>
      </c>
      <c r="AF27" s="9">
        <f>IF(Table1[[#This Row],[Zeit LC]]&gt;0,SUM(IF(Table1[[#This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G27" s="9">
        <f>(Table1[[#This Row],[Punkte LC]]+Table1[[#This Row],[Bonus LC]])</f>
        <v>0</v>
      </c>
      <c r="AH27" s="17" t="str">
        <f>IF(Table1[[#This Row],[Zeit LC]]&gt;0,_xlfn.RANK.EQ(Table1[[#This Row],[Gesamt LC]],Table1[Gesamt LC],0)," ")</f>
        <v xml:space="preserve"> </v>
      </c>
      <c r="AI27" s="26">
        <f t="shared" si="2"/>
        <v>0</v>
      </c>
      <c r="AJ27" s="11"/>
      <c r="AK27" s="14" t="str">
        <f>IF(Table1[[#This Row],[Zeit BZF]]&gt;0,_xlfn.RANK.EQ(Table1[[#This Row],[Punkte BZF]],Table1[Punkte BZF],0)," ")</f>
        <v xml:space="preserve"> </v>
      </c>
      <c r="AL27" s="12">
        <f>IF(Table1[[#This Row],[Zeit BZF]]&gt;0,MIN(Table1[Zeit BZF])/Table1[[#This Row],[Zeit BZF]]*1000,0)</f>
        <v>0</v>
      </c>
      <c r="AM27" s="10">
        <f>IF(Table1[[#This Row],[Zeit BZF]]&gt;0,SUM(IF(Table1[[#This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N27" s="9">
        <f>(Table1[[#This Row],[Punkte BZF]]+Table1[[#This Row],[Bonus BZF]])</f>
        <v>0</v>
      </c>
      <c r="AO27" s="17" t="str">
        <f>IF(Table1[[#This Row],[Zeit BZF]]&gt;0,_xlfn.RANK.EQ(Table1[[#This Row],[Gesamt BZF]],Table1[Gesamt BZF],0)," ")</f>
        <v xml:space="preserve"> </v>
      </c>
      <c r="AP27" s="11"/>
      <c r="AQ27" s="14" t="str">
        <f>IF(Table1[[#This Row],[Zeit EZF]]&gt;0,_xlfn.RANK.EQ(Table1[[#This Row],[Punkte EZF]],Table1[Punkte EZF],0)," ")</f>
        <v xml:space="preserve"> </v>
      </c>
      <c r="AR27" s="12">
        <f>IF(Table1[[#This Row],[Zeit EZF]]&gt;0,MIN(Table1[Zeit EZF])/Table1[[#This Row],[Zeit EZF]]*1000,0)</f>
        <v>0</v>
      </c>
      <c r="AS27" s="10">
        <f>IF(Table1[[#This Row],[Zeit EZF]]&gt;0,SUM(IF(Table1[[#This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T27" s="9">
        <f>(Table1[[#This Row],[Punkte EZF]]+Table1[[#This Row],[Bonus EZF]])</f>
        <v>0</v>
      </c>
      <c r="AU27" s="17" t="str">
        <f>IF(Table1[[#This Row],[Zeit EZF]]&gt;0,_xlfn.RANK.EQ(Table1[[#This Row],[Gesamt EZF]],Table1[Gesamt EZF],0)," ")</f>
        <v xml:space="preserve"> </v>
      </c>
      <c r="AV27" s="26">
        <f t="shared" si="3"/>
        <v>0</v>
      </c>
    </row>
    <row r="28" spans="1:48" x14ac:dyDescent="0.25">
      <c r="A28" s="5" t="s">
        <v>70</v>
      </c>
      <c r="B28" s="5" t="s">
        <v>71</v>
      </c>
      <c r="C28" s="6"/>
      <c r="D28" s="6">
        <v>1986</v>
      </c>
      <c r="E28" s="7">
        <f>IF(Table1[[#This Row],[JG]],2018-Table1[[#This Row],[JG]],0)</f>
        <v>32</v>
      </c>
      <c r="F28" s="6"/>
      <c r="G28" s="6"/>
      <c r="H28" s="28">
        <f t="shared" si="0"/>
        <v>574.92492492492488</v>
      </c>
      <c r="I28" s="30">
        <f>_xlfn.RANK.EQ(Table1[[#This Row],[Gesamtpunkte]],Table1[Gesamtpunkte],0)</f>
        <v>26</v>
      </c>
      <c r="J28" s="16"/>
      <c r="K28" s="7" t="str">
        <f>IF(Table1[[#This Row],[Zeit LKC]]&gt;0,_xlfn.RANK.EQ(Table1[[#This Row],[Punkte LKC]],Table1[Punkte LKC],0)," ")</f>
        <v xml:space="preserve"> </v>
      </c>
      <c r="L28" s="18">
        <f>IF(Table1[[#This Row],[Zeit LKC]]&gt;0,MIN(Table1[Zeit LKC])/Table1[[#This Row],[Zeit LKC]]*1000,0)</f>
        <v>0</v>
      </c>
      <c r="M28" s="19">
        <f>IF(Table1[[#This Row],[Zeit LKC]]&gt;0,SUM(IF(Table1[[#This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N28" s="21">
        <f>(Table1[[#This Row],[Punkte LKC]]+Table1[[#This Row],[Bonus LKC]])</f>
        <v>0</v>
      </c>
      <c r="O28" s="20" t="str">
        <f>IF(Table1[[#This Row],[Zeit LKC]]&gt;0,_xlfn.RANK.EQ(Table1[[#This Row],[Gesamt LKC]],Table1[Gesamt LKC],0)," ")</f>
        <v xml:space="preserve"> </v>
      </c>
      <c r="P28" s="16">
        <v>7.7083333333333337E-2</v>
      </c>
      <c r="Q28" s="22">
        <f>IF(Table1[[#This Row],[Zeit LSC]]&gt;0,_xlfn.RANK.EQ(Table1[[#This Row],[Punkte LSC]],Table1[Punkte LSC],0)," ")</f>
        <v>23</v>
      </c>
      <c r="R28" s="12">
        <f>IF(Table1[[#This Row],[Zeit LSC]]&gt;0,MIN(Table1[Zeit LSC])/Table1[[#This Row],[Zeit LSC]]*1000,0)</f>
        <v>574.92492492492488</v>
      </c>
      <c r="S28" s="13">
        <f>IF(Table1[[#This Row],[Zeit LSC]]&gt;0,SUM(IF(Table1[[#This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T28" s="12">
        <f>(Table1[[#This Row],[Punkte LSC]]+Table1[[#This Row],[Bonus LSC]])</f>
        <v>574.92492492492488</v>
      </c>
      <c r="U28" s="23">
        <f>IF(Table1[[#This Row],[Zeit LSC]]&gt;0,_xlfn.RANK.EQ(Table1[[#This Row],[Gesamt LSC]],Table1[Gesamt LSC],0)," ")</f>
        <v>23</v>
      </c>
      <c r="V28" s="26">
        <f t="shared" si="1"/>
        <v>574.92492492492488</v>
      </c>
      <c r="W28" s="16"/>
      <c r="X28" s="14" t="str">
        <f>IF(Table1[[#This Row],[Zeit S&amp;R]]&gt;0,_xlfn.RANK.EQ(Table1[[#This Row],[Punkte S&amp;R]],Table1[Punkte S&amp;R],0)," ")</f>
        <v xml:space="preserve"> </v>
      </c>
      <c r="Y28" s="12">
        <f>IF(Table1[[#This Row],[Zeit S&amp;R]]&gt;0,MIN(Table1[Zeit S&amp;R])/Table1[[#This Row],[Zeit S&amp;R]]*1000,0)</f>
        <v>0</v>
      </c>
      <c r="Z28" s="13">
        <f>IF(Table1[[#This Row],[Zeit S&amp;R]]&gt;0,SUM(IF(Table1[[#This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A28" s="12">
        <f>(Table1[[#This Row],[Punkte S&amp;R]]+Table1[[#This Row],[Bonus S&amp;R]])</f>
        <v>0</v>
      </c>
      <c r="AB28" s="23" t="str">
        <f>IF(Table1[[#This Row],[Zeit S&amp;R]]&gt;0,_xlfn.RANK.EQ(Table1[[#This Row],[Gesamt S&amp;R]],Table1[Gesamt S&amp;R],0)," ")</f>
        <v xml:space="preserve"> </v>
      </c>
      <c r="AC28" s="16"/>
      <c r="AD28" s="23" t="str">
        <f>IF(Table1[[#This Row],[Zeit LC]]&gt;0,_xlfn.RANK.EQ(Table1[[#This Row],[Punkte LC]],Table1[Punkte LC],0)," ")</f>
        <v xml:space="preserve"> </v>
      </c>
      <c r="AE28" s="12">
        <f>IF(Table1[[#This Row],[Zeit LC]]&gt;0,MIN(Table1[Zeit LC])/Table1[[#This Row],[Zeit LC]]*1000,0)</f>
        <v>0</v>
      </c>
      <c r="AF28" s="12">
        <f>IF(Table1[[#This Row],[Zeit LC]]&gt;0,SUM(IF(Table1[[#This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G28" s="12">
        <f>(Table1[[#This Row],[Punkte LC]]+Table1[[#This Row],[Bonus LC]])</f>
        <v>0</v>
      </c>
      <c r="AH28" s="23" t="str">
        <f>IF(Table1[[#This Row],[Zeit LC]]&gt;0,_xlfn.RANK.EQ(Table1[[#This Row],[Gesamt LC]],Table1[Gesamt LC],0)," ")</f>
        <v xml:space="preserve"> </v>
      </c>
      <c r="AI28" s="26">
        <f t="shared" si="2"/>
        <v>0</v>
      </c>
      <c r="AJ28" s="16"/>
      <c r="AK28" s="14" t="str">
        <f>IF(Table1[[#This Row],[Zeit BZF]]&gt;0,_xlfn.RANK.EQ(Table1[[#This Row],[Punkte BZF]],Table1[Punkte BZF],0)," ")</f>
        <v xml:space="preserve"> </v>
      </c>
      <c r="AL28" s="12">
        <f>IF(Table1[[#This Row],[Zeit BZF]]&gt;0,MIN(Table1[Zeit BZF])/Table1[[#This Row],[Zeit BZF]]*1000,0)</f>
        <v>0</v>
      </c>
      <c r="AM28" s="13">
        <f>IF(Table1[[#This Row],[Zeit BZF]]&gt;0,SUM(IF(Table1[[#This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N28" s="12">
        <f>(Table1[[#This Row],[Punkte BZF]]+Table1[[#This Row],[Bonus BZF]])</f>
        <v>0</v>
      </c>
      <c r="AO28" s="23" t="str">
        <f>IF(Table1[[#This Row],[Zeit BZF]]&gt;0,_xlfn.RANK.EQ(Table1[[#This Row],[Gesamt BZF]],Table1[Gesamt BZF],0)," ")</f>
        <v xml:space="preserve"> </v>
      </c>
      <c r="AP28" s="16"/>
      <c r="AQ28" s="14" t="str">
        <f>IF(Table1[[#This Row],[Zeit EZF]]&gt;0,_xlfn.RANK.EQ(Table1[[#This Row],[Punkte EZF]],Table1[Punkte EZF],0)," ")</f>
        <v xml:space="preserve"> </v>
      </c>
      <c r="AR28" s="12">
        <f>IF(Table1[[#This Row],[Zeit EZF]]&gt;0,MIN(Table1[Zeit EZF])/Table1[[#This Row],[Zeit EZF]]*1000,0)</f>
        <v>0</v>
      </c>
      <c r="AS28" s="13">
        <f>IF(Table1[[#This Row],[Zeit EZF]]&gt;0,SUM(IF(Table1[[#This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T28" s="12">
        <f>(Table1[[#This Row],[Punkte EZF]]+Table1[[#This Row],[Bonus EZF]])</f>
        <v>0</v>
      </c>
      <c r="AU28" s="23" t="str">
        <f>IF(Table1[[#This Row],[Zeit EZF]]&gt;0,_xlfn.RANK.EQ(Table1[[#This Row],[Gesamt EZF]],Table1[Gesamt EZF],0)," ")</f>
        <v xml:space="preserve"> </v>
      </c>
      <c r="AV28" s="26">
        <f t="shared" si="3"/>
        <v>0</v>
      </c>
    </row>
    <row r="29" spans="1:48" x14ac:dyDescent="0.25">
      <c r="A29" s="1" t="s">
        <v>105</v>
      </c>
      <c r="B29" s="1" t="s">
        <v>106</v>
      </c>
      <c r="C29" s="4"/>
      <c r="D29" s="4">
        <v>1970</v>
      </c>
      <c r="E29" s="8">
        <f>IF(Table1[[#This Row],[JG]],2018-Table1[[#This Row],[JG]],0)</f>
        <v>48</v>
      </c>
      <c r="F29" s="4"/>
      <c r="G29" s="4"/>
      <c r="H29" s="27">
        <f t="shared" si="0"/>
        <v>571.74184782608688</v>
      </c>
      <c r="I29" s="29">
        <f>_xlfn.RANK.EQ(Table1[[#This Row],[Gesamtpunkte]],Table1[Gesamtpunkte],0)</f>
        <v>27</v>
      </c>
      <c r="J29" s="11">
        <v>3.4074074074074076E-2</v>
      </c>
      <c r="K29" s="4">
        <f>IF(Table1[[#This Row],[Zeit LKC]]&gt;0,_xlfn.RANK.EQ(Table1[[#This Row],[Punkte LKC]],Table1[Punkte LKC],0)," ")</f>
        <v>15</v>
      </c>
      <c r="L29" s="18">
        <f>IF(Table1[[#This Row],[Zeit LKC]]&gt;0,MIN(Table1[Zeit LKC])/Table1[[#This Row],[Zeit LKC]]*1000,0)</f>
        <v>539.74184782608688</v>
      </c>
      <c r="M29" s="19">
        <f>IF(Table1[[#This Row],[Zeit LKC]]&gt;0,SUM(IF(Table1[[#This Row],[W]]=1,100,0),IF(Table1[[#This Row],[Alter]]&gt;40,(Table1[[#This Row],[Alter]]-40)*4,0),IF(AND(Table1[[#This Row],[Alter]]&lt;20,Table1[[#This Row],[Alter]]&gt;0),(20-Table1[[#This Row],[Alter]])*10,0)),0)</f>
        <v>32</v>
      </c>
      <c r="N29" s="18">
        <f>(Table1[[#This Row],[Punkte LKC]]+Table1[[#This Row],[Bonus LKC]])</f>
        <v>571.74184782608688</v>
      </c>
      <c r="O29" s="20">
        <f>IF(Table1[[#This Row],[Zeit LKC]]&gt;0,_xlfn.RANK.EQ(Table1[[#This Row],[Gesamt LKC]],Table1[Gesamt LKC],0)," ")</f>
        <v>15</v>
      </c>
      <c r="P29" s="11"/>
      <c r="Q29" s="15" t="str">
        <f>IF(Table1[[#This Row],[Zeit LSC]]&gt;0,_xlfn.RANK.EQ(Table1[[#This Row],[Punkte LSC]],Table1[Punkte LSC],0)," ")</f>
        <v xml:space="preserve"> </v>
      </c>
      <c r="R29" s="9">
        <f>IF(Table1[[#This Row],[Zeit LSC]]&gt;0,MIN(Table1[Zeit LSC])/Table1[[#This Row],[Zeit LSC]]*1000,0)</f>
        <v>0</v>
      </c>
      <c r="S29" s="10">
        <f>IF(Table1[[#This Row],[Zeit LSC]]&gt;0,SUM(IF(Table1[[#This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T29" s="9">
        <f>(Table1[[#This Row],[Punkte LSC]]+Table1[[#This Row],[Bonus LSC]])</f>
        <v>0</v>
      </c>
      <c r="U29" s="17" t="str">
        <f>IF(Table1[[#This Row],[Zeit LSC]]&gt;0,_xlfn.RANK.EQ(Table1[[#This Row],[Gesamt LSC]],Table1[Gesamt LSC],0)," ")</f>
        <v xml:space="preserve"> </v>
      </c>
      <c r="V29" s="26">
        <f t="shared" si="1"/>
        <v>571.74184782608688</v>
      </c>
      <c r="W29" s="11"/>
      <c r="X29" s="14" t="str">
        <f>IF(Table1[[#This Row],[Zeit S&amp;R]]&gt;0,_xlfn.RANK.EQ(Table1[[#This Row],[Punkte S&amp;R]],Table1[Punkte S&amp;R],0)," ")</f>
        <v xml:space="preserve"> </v>
      </c>
      <c r="Y29" s="9">
        <f>IF(Table1[[#This Row],[Zeit S&amp;R]]&gt;0,MIN(Table1[Zeit S&amp;R])/Table1[[#This Row],[Zeit S&amp;R]]*1000,0)</f>
        <v>0</v>
      </c>
      <c r="Z29" s="10">
        <f>IF(Table1[[#This Row],[Zeit S&amp;R]]&gt;0,SUM(IF(Table1[[#This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A29" s="9">
        <f>(Table1[[#This Row],[Punkte S&amp;R]]+Table1[[#This Row],[Bonus S&amp;R]])</f>
        <v>0</v>
      </c>
      <c r="AB29" s="17" t="str">
        <f>IF(Table1[[#This Row],[Zeit S&amp;R]]&gt;0,_xlfn.RANK.EQ(Table1[[#This Row],[Gesamt S&amp;R]],Table1[Gesamt S&amp;R],0)," ")</f>
        <v xml:space="preserve"> </v>
      </c>
      <c r="AC29" s="11"/>
      <c r="AD29" s="17" t="str">
        <f>IF(Table1[[#This Row],[Zeit LC]]&gt;0,_xlfn.RANK.EQ(Table1[[#This Row],[Punkte LC]],Table1[Punkte LC],0)," ")</f>
        <v xml:space="preserve"> </v>
      </c>
      <c r="AE29" s="12">
        <f>IF(Table1[[#This Row],[Zeit LC]]&gt;0,MIN(Table1[Zeit LC])/Table1[[#This Row],[Zeit LC]]*1000,0)</f>
        <v>0</v>
      </c>
      <c r="AF29" s="10">
        <f>IF(Table1[[#This Row],[Zeit LC]]&gt;0,SUM(IF(Table1[[#This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G29" s="9">
        <f>(Table1[[#This Row],[Punkte LC]]+Table1[[#This Row],[Bonus LC]])</f>
        <v>0</v>
      </c>
      <c r="AH29" s="17" t="str">
        <f>IF(Table1[[#This Row],[Zeit LC]]&gt;0,_xlfn.RANK.EQ(Table1[[#This Row],[Gesamt LC]],Table1[Gesamt LC],0)," ")</f>
        <v xml:space="preserve"> </v>
      </c>
      <c r="AI29" s="26">
        <f t="shared" si="2"/>
        <v>0</v>
      </c>
      <c r="AJ29" s="11"/>
      <c r="AK29" s="14" t="str">
        <f>IF(Table1[[#This Row],[Zeit BZF]]&gt;0,_xlfn.RANK.EQ(Table1[[#This Row],[Punkte BZF]],Table1[Punkte BZF],0)," ")</f>
        <v xml:space="preserve"> </v>
      </c>
      <c r="AL29" s="12">
        <f>IF(Table1[[#This Row],[Zeit BZF]]&gt;0,MIN(Table1[Zeit BZF])/Table1[[#This Row],[Zeit BZF]]*1000,0)</f>
        <v>0</v>
      </c>
      <c r="AM29" s="10">
        <f>IF(Table1[[#This Row],[Zeit BZF]]&gt;0,SUM(IF(Table1[[#This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N29" s="9">
        <f>(Table1[[#This Row],[Punkte BZF]]+Table1[[#This Row],[Bonus BZF]])</f>
        <v>0</v>
      </c>
      <c r="AO29" s="17" t="str">
        <f>IF(Table1[[#This Row],[Zeit BZF]]&gt;0,_xlfn.RANK.EQ(Table1[[#This Row],[Gesamt BZF]],Table1[Gesamt BZF],0)," ")</f>
        <v xml:space="preserve"> </v>
      </c>
      <c r="AP29" s="11"/>
      <c r="AQ29" s="14" t="str">
        <f>IF(Table1[[#This Row],[Zeit EZF]]&gt;0,_xlfn.RANK.EQ(Table1[[#This Row],[Punkte EZF]],Table1[Punkte EZF],0)," ")</f>
        <v xml:space="preserve"> </v>
      </c>
      <c r="AR29" s="12">
        <f>IF(Table1[[#This Row],[Zeit EZF]]&gt;0,MIN(Table1[Zeit EZF])/Table1[[#This Row],[Zeit EZF]]*1000,0)</f>
        <v>0</v>
      </c>
      <c r="AS29" s="10">
        <f>IF(Table1[[#This Row],[Zeit EZF]]&gt;0,SUM(IF(Table1[[#This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T29" s="9">
        <f>(Table1[[#This Row],[Punkte EZF]]+Table1[[#This Row],[Bonus EZF]])</f>
        <v>0</v>
      </c>
      <c r="AU29" s="17" t="str">
        <f>IF(Table1[[#This Row],[Zeit EZF]]&gt;0,_xlfn.RANK.EQ(Table1[[#This Row],[Gesamt EZF]],Table1[Gesamt EZF],0)," ")</f>
        <v xml:space="preserve"> </v>
      </c>
      <c r="AV29" s="26">
        <f t="shared" si="3"/>
        <v>0</v>
      </c>
    </row>
    <row r="30" spans="1:48" x14ac:dyDescent="0.25">
      <c r="A30" s="1" t="s">
        <v>107</v>
      </c>
      <c r="B30" s="1" t="s">
        <v>83</v>
      </c>
      <c r="C30" s="6"/>
      <c r="D30" s="6">
        <v>2008</v>
      </c>
      <c r="E30" s="7">
        <f>IF(Table1[[#This Row],[JG]],2018-Table1[[#This Row],[JG]],0)</f>
        <v>10</v>
      </c>
      <c r="F30" s="6"/>
      <c r="G30" s="4"/>
      <c r="H30" s="28">
        <f t="shared" si="0"/>
        <v>481.51260504201679</v>
      </c>
      <c r="I30" s="29">
        <f>_xlfn.RANK.EQ(Table1[[#This Row],[Gesamtpunkte]],Table1[Gesamtpunkte],0)</f>
        <v>28</v>
      </c>
      <c r="J30" s="11">
        <v>4.8206018518518523E-2</v>
      </c>
      <c r="K30" s="6">
        <f>IF(Table1[[#This Row],[Zeit LKC]]&gt;0,_xlfn.RANK.EQ(Table1[[#This Row],[Punkte LKC]],Table1[Punkte LKC],0)," ")</f>
        <v>16</v>
      </c>
      <c r="L30" s="18">
        <f>IF(Table1[[#This Row],[Zeit LKC]]&gt;0,MIN(Table1[Zeit LKC])/Table1[[#This Row],[Zeit LKC]]*1000,0)</f>
        <v>381.51260504201679</v>
      </c>
      <c r="M30" s="19">
        <f>IF(Table1[[#This Row],[Zeit LKC]]&gt;0,SUM(IF(Table1[[#This Row],[W]]=1,100,0),IF(Table1[[#This Row],[Alter]]&gt;40,(Table1[[#This Row],[Alter]]-40)*4,0),IF(AND(Table1[[#This Row],[Alter]]&lt;20,Table1[[#This Row],[Alter]]&gt;0),(20-Table1[[#This Row],[Alter]])*10,0)),0)</f>
        <v>100</v>
      </c>
      <c r="N30" s="18">
        <f>(Table1[[#This Row],[Punkte LKC]]+Table1[[#This Row],[Bonus LKC]])</f>
        <v>481.51260504201679</v>
      </c>
      <c r="O30" s="20">
        <f>IF(Table1[[#This Row],[Zeit LKC]]&gt;0,_xlfn.RANK.EQ(Table1[[#This Row],[Gesamt LKC]],Table1[Gesamt LKC],0)," ")</f>
        <v>16</v>
      </c>
      <c r="P30" s="16"/>
      <c r="Q30" s="15" t="str">
        <f>IF(Table1[[#This Row],[Zeit LSC]]&gt;0,_xlfn.RANK.EQ(Table1[[#This Row],[Punkte LSC]],Table1[Punkte LSC],0)," ")</f>
        <v xml:space="preserve"> </v>
      </c>
      <c r="R30" s="12">
        <f>IF(Table1[[#This Row],[Zeit LSC]]&gt;0,MIN(Table1[Zeit LSC])/Table1[[#This Row],[Zeit LSC]]*1000,0)</f>
        <v>0</v>
      </c>
      <c r="S30" s="13">
        <f>IF(Table1[[#This Row],[Zeit LSC]]&gt;0,SUM(IF(Table1[[#This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T30" s="12">
        <f>(Table1[[#This Row],[Punkte LSC]]+Table1[[#This Row],[Bonus LSC]])</f>
        <v>0</v>
      </c>
      <c r="U30" s="17" t="str">
        <f>IF(Table1[[#This Row],[Zeit LSC]]&gt;0,_xlfn.RANK.EQ(Table1[[#This Row],[Gesamt LSC]],Table1[Gesamt LSC],0)," ")</f>
        <v xml:space="preserve"> </v>
      </c>
      <c r="V30" s="26">
        <f t="shared" si="1"/>
        <v>481.51260504201679</v>
      </c>
      <c r="W30" s="16"/>
      <c r="X30" s="14" t="str">
        <f>IF(Table1[[#This Row],[Zeit S&amp;R]]&gt;0,_xlfn.RANK.EQ(Table1[[#This Row],[Punkte S&amp;R]],Table1[Punkte S&amp;R],0)," ")</f>
        <v xml:space="preserve"> </v>
      </c>
      <c r="Y30" s="12">
        <f>IF(Table1[[#This Row],[Zeit S&amp;R]]&gt;0,MIN(Table1[Zeit S&amp;R])/Table1[[#This Row],[Zeit S&amp;R]]*1000,0)</f>
        <v>0</v>
      </c>
      <c r="Z30" s="10">
        <f>IF(Table1[[#This Row],[Zeit S&amp;R]]&gt;0,SUM(IF(Table1[[#This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A30" s="12">
        <f>(Table1[[#This Row],[Punkte S&amp;R]]+Table1[[#This Row],[Bonus S&amp;R]])</f>
        <v>0</v>
      </c>
      <c r="AB30" s="17" t="str">
        <f>IF(Table1[[#This Row],[Zeit S&amp;R]]&gt;0,_xlfn.RANK.EQ(Table1[[#This Row],[Gesamt S&amp;R]],Table1[Gesamt S&amp;R],0)," ")</f>
        <v xml:space="preserve"> </v>
      </c>
      <c r="AC30" s="16"/>
      <c r="AD30" s="17" t="str">
        <f>IF(Table1[[#This Row],[Zeit LC]]&gt;0,_xlfn.RANK.EQ(Table1[[#This Row],[Punkte LC]],Table1[Punkte LC],0)," ")</f>
        <v xml:space="preserve"> </v>
      </c>
      <c r="AE30" s="12">
        <f>IF(Table1[[#This Row],[Zeit LC]]&gt;0,MIN(Table1[Zeit LC])/Table1[[#This Row],[Zeit LC]]*1000,0)</f>
        <v>0</v>
      </c>
      <c r="AF30" s="12">
        <f>IF(Table1[[#This Row],[Zeit LC]]&gt;0,SUM(IF(Table1[[#This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G30" s="12">
        <f>(Table1[[#This Row],[Punkte LC]]+Table1[[#This Row],[Bonus LC]])</f>
        <v>0</v>
      </c>
      <c r="AH30" s="17" t="str">
        <f>IF(Table1[[#This Row],[Zeit LC]]&gt;0,_xlfn.RANK.EQ(Table1[[#This Row],[Gesamt LC]],Table1[Gesamt LC],0)," ")</f>
        <v xml:space="preserve"> </v>
      </c>
      <c r="AI30" s="26">
        <f t="shared" si="2"/>
        <v>0</v>
      </c>
      <c r="AJ30" s="16"/>
      <c r="AK30" s="14" t="str">
        <f>IF(Table1[[#This Row],[Zeit BZF]]&gt;0,_xlfn.RANK.EQ(Table1[[#This Row],[Punkte BZF]],Table1[Punkte BZF],0)," ")</f>
        <v xml:space="preserve"> </v>
      </c>
      <c r="AL30" s="12">
        <f>IF(Table1[[#This Row],[Zeit BZF]]&gt;0,MIN(Table1[Zeit BZF])/Table1[[#This Row],[Zeit BZF]]*1000,0)</f>
        <v>0</v>
      </c>
      <c r="AM30" s="10">
        <f>IF(Table1[[#This Row],[Zeit BZF]]&gt;0,SUM(IF(Table1[[#This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N30" s="12">
        <f>(Table1[[#This Row],[Punkte BZF]]+Table1[[#This Row],[Bonus BZF]])</f>
        <v>0</v>
      </c>
      <c r="AO30" s="17" t="str">
        <f>IF(Table1[[#This Row],[Zeit BZF]]&gt;0,_xlfn.RANK.EQ(Table1[[#This Row],[Gesamt BZF]],Table1[Gesamt BZF],0)," ")</f>
        <v xml:space="preserve"> </v>
      </c>
      <c r="AP30" s="16"/>
      <c r="AQ30" s="14" t="str">
        <f>IF(Table1[[#This Row],[Zeit EZF]]&gt;0,_xlfn.RANK.EQ(Table1[[#This Row],[Punkte EZF]],Table1[Punkte EZF],0)," ")</f>
        <v xml:space="preserve"> </v>
      </c>
      <c r="AR30" s="12">
        <f>IF(Table1[[#This Row],[Zeit EZF]]&gt;0,MIN(Table1[Zeit EZF])/Table1[[#This Row],[Zeit EZF]]*1000,0)</f>
        <v>0</v>
      </c>
      <c r="AS30" s="10">
        <f>IF(Table1[[#This Row],[Zeit EZF]]&gt;0,SUM(IF(Table1[[#This Row],[W]]=1,100,0),IF(Table1[[#This Row],[Alter]]&gt;40,(Table1[[#This Row],[Alter]]-40)*4,0),IF(AND(Table1[[#This Row],[Alter]]&lt;20,Table1[[#This Row],[Alter]]&gt;0),(20-Table1[[#This Row],[Alter]])*10,0)),0)</f>
        <v>0</v>
      </c>
      <c r="AT30" s="12">
        <f>(Table1[[#This Row],[Punkte EZF]]+Table1[[#This Row],[Bonus EZF]])</f>
        <v>0</v>
      </c>
      <c r="AU30" s="17" t="str">
        <f>IF(Table1[[#This Row],[Zeit EZF]]&gt;0,_xlfn.RANK.EQ(Table1[[#This Row],[Gesamt EZF]],Table1[Gesamt EZF],0)," ")</f>
        <v xml:space="preserve"> </v>
      </c>
      <c r="AV30" s="26">
        <f t="shared" si="3"/>
        <v>0</v>
      </c>
    </row>
  </sheetData>
  <mergeCells count="7">
    <mergeCell ref="H1:I1"/>
    <mergeCell ref="AP1:AU1"/>
    <mergeCell ref="AJ1:AO1"/>
    <mergeCell ref="P1:U1"/>
    <mergeCell ref="W1:AB1"/>
    <mergeCell ref="AC1:AH1"/>
    <mergeCell ref="J1:O1"/>
  </mergeCells>
  <pageMargins left="0.7" right="0.7" top="0.75" bottom="0.75" header="0.3" footer="0.3"/>
  <pageSetup paperSize="9" scale="73" fitToHeight="0" orientation="landscape" horizont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Karlsruher Lemminge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Auswertung Lemming des Jahres 2018 Männer</dc:title>
  <dc:creator>Matthias Rosenkranz</dc:creator>
  <cp:lastModifiedBy>Matthias Rosenkranz</cp:lastModifiedBy>
  <cp:lastPrinted>2013-11-29T14:15:52Z</cp:lastPrinted>
  <dcterms:created xsi:type="dcterms:W3CDTF">2012-02-13T07:28:10Z</dcterms:created>
  <dcterms:modified xsi:type="dcterms:W3CDTF">2018-02-26T07:25:37Z</dcterms:modified>
</cp:coreProperties>
</file>