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001809\Documents\Lemming des Jahres\"/>
    </mc:Choice>
  </mc:AlternateContent>
  <bookViews>
    <workbookView xWindow="0" yWindow="60" windowWidth="11265" windowHeight="685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U7" i="1" l="1"/>
  <c r="AS7" i="1"/>
  <c r="AR7" i="1"/>
  <c r="AQ7" i="1"/>
  <c r="AO7" i="1"/>
  <c r="AM7" i="1"/>
  <c r="AL7" i="1"/>
  <c r="AN7" i="1" s="1"/>
  <c r="AK7" i="1"/>
  <c r="AH7" i="1"/>
  <c r="AF7" i="1"/>
  <c r="AE7" i="1"/>
  <c r="AD7" i="1"/>
  <c r="AB7" i="1"/>
  <c r="Z7" i="1"/>
  <c r="Y7" i="1"/>
  <c r="X7" i="1"/>
  <c r="R7" i="1"/>
  <c r="O7" i="1"/>
  <c r="M7" i="1"/>
  <c r="L7" i="1"/>
  <c r="K7" i="1"/>
  <c r="E7" i="1"/>
  <c r="S7" i="1" s="1"/>
  <c r="AU8" i="1"/>
  <c r="AS8" i="1"/>
  <c r="AR8" i="1"/>
  <c r="AQ8" i="1"/>
  <c r="AO8" i="1"/>
  <c r="AM8" i="1"/>
  <c r="AL8" i="1"/>
  <c r="AK8" i="1"/>
  <c r="AH8" i="1"/>
  <c r="AF8" i="1"/>
  <c r="AE8" i="1"/>
  <c r="AD8" i="1"/>
  <c r="AB8" i="1"/>
  <c r="Z8" i="1"/>
  <c r="Y8" i="1"/>
  <c r="X8" i="1"/>
  <c r="R8" i="1"/>
  <c r="L8" i="1"/>
  <c r="E8" i="1"/>
  <c r="S8" i="1" s="1"/>
  <c r="M8" i="1" l="1"/>
  <c r="AA8" i="1"/>
  <c r="AG8" i="1"/>
  <c r="AI8" i="1" s="1"/>
  <c r="AA7" i="1"/>
  <c r="N8" i="1"/>
  <c r="N7" i="1"/>
  <c r="T7" i="1"/>
  <c r="AG7" i="1"/>
  <c r="AI7" i="1" s="1"/>
  <c r="AT7" i="1"/>
  <c r="T8" i="1"/>
  <c r="AN8" i="1"/>
  <c r="AT8" i="1"/>
  <c r="E4" i="1"/>
  <c r="E12" i="1"/>
  <c r="E6" i="1"/>
  <c r="E3" i="1"/>
  <c r="E10" i="1"/>
  <c r="E9" i="1"/>
  <c r="E11" i="1"/>
  <c r="E5" i="1"/>
  <c r="V8" i="1" l="1"/>
  <c r="V7" i="1"/>
  <c r="AS5" i="1"/>
  <c r="AS4" i="1"/>
  <c r="AS12" i="1"/>
  <c r="AS6" i="1"/>
  <c r="AS3" i="1"/>
  <c r="AS10" i="1"/>
  <c r="AS9" i="1"/>
  <c r="AS11" i="1"/>
  <c r="AR5" i="1"/>
  <c r="AR4" i="1"/>
  <c r="AR12" i="1"/>
  <c r="AR6" i="1"/>
  <c r="AR3" i="1"/>
  <c r="AR10" i="1"/>
  <c r="AR9" i="1"/>
  <c r="AR11" i="1"/>
  <c r="AT11" i="1" s="1"/>
  <c r="AQ3" i="1"/>
  <c r="AT4" i="1" l="1"/>
  <c r="AT10" i="1"/>
  <c r="AT6" i="1"/>
  <c r="AT12" i="1"/>
  <c r="AT3" i="1"/>
  <c r="AQ4" i="1"/>
  <c r="AQ11" i="1"/>
  <c r="AQ10" i="1"/>
  <c r="AQ6" i="1"/>
  <c r="AQ9" i="1"/>
  <c r="AQ12" i="1"/>
  <c r="AQ5" i="1"/>
  <c r="AT9" i="1"/>
  <c r="AT5" i="1"/>
  <c r="AO4" i="1"/>
  <c r="AO12" i="1"/>
  <c r="AO6" i="1"/>
  <c r="AO3" i="1"/>
  <c r="AO10" i="1"/>
  <c r="AO11" i="1"/>
  <c r="AM4" i="1"/>
  <c r="AM12" i="1"/>
  <c r="AM6" i="1"/>
  <c r="AM3" i="1"/>
  <c r="AM10" i="1"/>
  <c r="AM11" i="1"/>
  <c r="AK4" i="1"/>
  <c r="AK12" i="1"/>
  <c r="AK6" i="1"/>
  <c r="AK3" i="1"/>
  <c r="AK10" i="1"/>
  <c r="AK11" i="1"/>
  <c r="AL5" i="1"/>
  <c r="AL4" i="1"/>
  <c r="AL12" i="1"/>
  <c r="AL6" i="1"/>
  <c r="AL3" i="1"/>
  <c r="AL10" i="1"/>
  <c r="AL9" i="1"/>
  <c r="AL11" i="1"/>
  <c r="AN12" i="1" l="1"/>
  <c r="AN3" i="1"/>
  <c r="AN11" i="1"/>
  <c r="AN6" i="1"/>
  <c r="AN10" i="1"/>
  <c r="AK9" i="1"/>
  <c r="AN4" i="1"/>
  <c r="AK5" i="1"/>
  <c r="AV11" i="1" l="1"/>
  <c r="AV6" i="1"/>
  <c r="AV10" i="1"/>
  <c r="AE4" i="1" l="1"/>
  <c r="AB4" i="1"/>
  <c r="Z4" i="1"/>
  <c r="Y4" i="1"/>
  <c r="X4" i="1"/>
  <c r="R4" i="1"/>
  <c r="M4" i="1"/>
  <c r="L4" i="1"/>
  <c r="S4" i="1"/>
  <c r="AF4" i="1" l="1"/>
  <c r="AG4" i="1" s="1"/>
  <c r="N4" i="1"/>
  <c r="T4" i="1"/>
  <c r="AA4" i="1"/>
  <c r="AE5" i="1"/>
  <c r="Y5" i="1"/>
  <c r="S5" i="1"/>
  <c r="R5" i="1"/>
  <c r="L5" i="1"/>
  <c r="L10" i="1"/>
  <c r="L6" i="1"/>
  <c r="L3" i="1"/>
  <c r="L9" i="1"/>
  <c r="L11" i="1"/>
  <c r="L12" i="1"/>
  <c r="AM9" i="1"/>
  <c r="AN9" i="1" s="1"/>
  <c r="AV9" i="1" s="1"/>
  <c r="K8" i="1" l="1"/>
  <c r="K4" i="1"/>
  <c r="M5" i="1"/>
  <c r="N5" i="1" s="1"/>
  <c r="AM5" i="1"/>
  <c r="AN5" i="1" s="1"/>
  <c r="AF5" i="1"/>
  <c r="AG5" i="1" s="1"/>
  <c r="Z5" i="1"/>
  <c r="AA5" i="1" s="1"/>
  <c r="AI4" i="1"/>
  <c r="V4" i="1"/>
  <c r="T5" i="1"/>
  <c r="Z12" i="1"/>
  <c r="AH12" i="1"/>
  <c r="AF12" i="1"/>
  <c r="AE12" i="1"/>
  <c r="AD12" i="1"/>
  <c r="Y12" i="1"/>
  <c r="S12" i="1"/>
  <c r="R12" i="1"/>
  <c r="O12" i="1"/>
  <c r="M12" i="1"/>
  <c r="K12" i="1"/>
  <c r="AV3" i="1" l="1"/>
  <c r="AV5" i="1"/>
  <c r="AV4" i="1"/>
  <c r="H4" i="1"/>
  <c r="AV8" i="1"/>
  <c r="AV12" i="1"/>
  <c r="AU10" i="1"/>
  <c r="AU5" i="1"/>
  <c r="AU9" i="1"/>
  <c r="AU4" i="1"/>
  <c r="AU11" i="1"/>
  <c r="AU6" i="1"/>
  <c r="AU12" i="1"/>
  <c r="AU3" i="1"/>
  <c r="AO5" i="1"/>
  <c r="AV7" i="1"/>
  <c r="H7" i="1" s="1"/>
  <c r="AO9" i="1"/>
  <c r="V5" i="1"/>
  <c r="AI5" i="1"/>
  <c r="N12" i="1"/>
  <c r="T12" i="1"/>
  <c r="AG12" i="1"/>
  <c r="AA12" i="1"/>
  <c r="H8" i="1" l="1"/>
  <c r="H5" i="1"/>
  <c r="AI12" i="1"/>
  <c r="V12" i="1"/>
  <c r="H12" i="1" l="1"/>
  <c r="M11" i="1" l="1"/>
  <c r="R11" i="1"/>
  <c r="X11" i="1"/>
  <c r="Y11" i="1"/>
  <c r="Z11" i="1"/>
  <c r="AB11" i="1"/>
  <c r="AD11" i="1"/>
  <c r="AE11" i="1"/>
  <c r="AF11" i="1"/>
  <c r="AH11" i="1"/>
  <c r="S11" i="1" l="1"/>
  <c r="T11" i="1" s="1"/>
  <c r="AA11" i="1"/>
  <c r="N11" i="1"/>
  <c r="AG11" i="1"/>
  <c r="M6" i="1"/>
  <c r="R6" i="1"/>
  <c r="X6" i="1"/>
  <c r="Y6" i="1"/>
  <c r="Z6" i="1"/>
  <c r="AB6" i="1"/>
  <c r="AD6" i="1"/>
  <c r="AE6" i="1"/>
  <c r="AF6" i="1"/>
  <c r="AH6" i="1"/>
  <c r="M10" i="1"/>
  <c r="M3" i="1"/>
  <c r="M9" i="1"/>
  <c r="V11" i="1" l="1"/>
  <c r="AI11" i="1"/>
  <c r="H11" i="1" s="1"/>
  <c r="K5" i="1"/>
  <c r="S6" i="1"/>
  <c r="T6" i="1" s="1"/>
  <c r="AA6" i="1"/>
  <c r="N6" i="1"/>
  <c r="AG6" i="1"/>
  <c r="V6" i="1" l="1"/>
  <c r="AI6" i="1"/>
  <c r="H6" i="1" l="1"/>
  <c r="Z9" i="1"/>
  <c r="R9" i="1"/>
  <c r="S9" i="1"/>
  <c r="Y9" i="1"/>
  <c r="AD9" i="1"/>
  <c r="AE9" i="1"/>
  <c r="AF9" i="1"/>
  <c r="AH9" i="1"/>
  <c r="AG9" i="1" l="1"/>
  <c r="T9" i="1"/>
  <c r="N9" i="1"/>
  <c r="AA9" i="1"/>
  <c r="AH3" i="1"/>
  <c r="AF3" i="1"/>
  <c r="AE3" i="1"/>
  <c r="AD3" i="1"/>
  <c r="AB3" i="1"/>
  <c r="Z3" i="1"/>
  <c r="Y3" i="1"/>
  <c r="X3" i="1"/>
  <c r="R3" i="1"/>
  <c r="S3" i="1"/>
  <c r="V9" i="1" l="1"/>
  <c r="AI9" i="1"/>
  <c r="AA3" i="1"/>
  <c r="AG3" i="1"/>
  <c r="N3" i="1"/>
  <c r="T3" i="1"/>
  <c r="H9" i="1" l="1"/>
  <c r="AI3" i="1"/>
  <c r="V3" i="1"/>
  <c r="AE10" i="1"/>
  <c r="Y10" i="1"/>
  <c r="R10" i="1"/>
  <c r="H3" i="1" l="1"/>
  <c r="AF10" i="1"/>
  <c r="AG10" i="1" s="1"/>
  <c r="Z10" i="1"/>
  <c r="AA10" i="1" s="1"/>
  <c r="S10" i="1"/>
  <c r="T10" i="1" s="1"/>
  <c r="N10" i="1"/>
  <c r="Q9" i="1"/>
  <c r="Q12" i="1"/>
  <c r="Q8" i="1" l="1"/>
  <c r="Q7" i="1"/>
  <c r="Q5" i="1"/>
  <c r="V10" i="1"/>
  <c r="AI10" i="1"/>
  <c r="Q4" i="1"/>
  <c r="Q11" i="1"/>
  <c r="Q6" i="1"/>
  <c r="K9" i="1"/>
  <c r="K11" i="1"/>
  <c r="K3" i="1"/>
  <c r="K6" i="1"/>
  <c r="Q10" i="1"/>
  <c r="Q3" i="1"/>
  <c r="K10" i="1"/>
  <c r="O8" i="1"/>
  <c r="O4" i="1" l="1"/>
  <c r="H10" i="1"/>
  <c r="I3" i="1" s="1"/>
  <c r="AD4" i="1"/>
  <c r="AD5" i="1"/>
  <c r="X5" i="1"/>
  <c r="O5" i="1"/>
  <c r="X12" i="1"/>
  <c r="O6" i="1"/>
  <c r="O11" i="1"/>
  <c r="O9" i="1"/>
  <c r="O3" i="1"/>
  <c r="AD10" i="1"/>
  <c r="X9" i="1"/>
  <c r="X10" i="1"/>
  <c r="O10" i="1"/>
  <c r="AH4" i="1" l="1"/>
  <c r="AH5" i="1"/>
  <c r="AH10" i="1"/>
  <c r="AB5" i="1" l="1"/>
  <c r="AB12" i="1"/>
  <c r="AB9" i="1"/>
  <c r="AB10" i="1"/>
  <c r="U7" i="1" l="1"/>
  <c r="U12" i="1"/>
  <c r="U8" i="1"/>
  <c r="U9" i="1"/>
  <c r="I7" i="1"/>
  <c r="U5" i="1"/>
  <c r="I6" i="1"/>
  <c r="U4" i="1"/>
  <c r="U11" i="1"/>
  <c r="U6" i="1"/>
  <c r="U10" i="1"/>
  <c r="U3" i="1"/>
  <c r="I5" i="1" l="1"/>
  <c r="I10" i="1"/>
  <c r="I9" i="1"/>
  <c r="I11" i="1"/>
  <c r="I4" i="1"/>
  <c r="I8" i="1"/>
  <c r="I12" i="1"/>
</calcChain>
</file>

<file path=xl/sharedStrings.xml><?xml version="1.0" encoding="utf-8"?>
<sst xmlns="http://schemas.openxmlformats.org/spreadsheetml/2006/main" count="79" uniqueCount="79">
  <si>
    <t>Name</t>
  </si>
  <si>
    <t>Vorname</t>
  </si>
  <si>
    <t>Gesamtpunkte</t>
  </si>
  <si>
    <t>Debertin</t>
  </si>
  <si>
    <t>Zeit LSC</t>
  </si>
  <si>
    <t>Platz LSC</t>
  </si>
  <si>
    <t>Punkte LSC</t>
  </si>
  <si>
    <t>Bonus LSC</t>
  </si>
  <si>
    <t>Gesamt LSC</t>
  </si>
  <si>
    <t>Bonuspl. LSC</t>
  </si>
  <si>
    <t>Zeit S&amp;R</t>
  </si>
  <si>
    <t>Platz S&amp;R</t>
  </si>
  <si>
    <t>Punkte S&amp;R</t>
  </si>
  <si>
    <t>Bonus S&amp;R</t>
  </si>
  <si>
    <t>Bonuspl.  S&amp;R</t>
  </si>
  <si>
    <t>Zeit LC</t>
  </si>
  <si>
    <t>Bonuspl. LC</t>
  </si>
  <si>
    <t>JG</t>
  </si>
  <si>
    <t>W</t>
  </si>
  <si>
    <t>Lemming</t>
  </si>
  <si>
    <t>Alter</t>
  </si>
  <si>
    <t>Gesamt S&amp;R</t>
  </si>
  <si>
    <t>Swim &amp; Run</t>
  </si>
  <si>
    <t>Gesamtplatz</t>
  </si>
  <si>
    <t>Platz LC</t>
  </si>
  <si>
    <t>Punkte LC</t>
  </si>
  <si>
    <t>Bonus LC</t>
  </si>
  <si>
    <t>Gesamt LC</t>
  </si>
  <si>
    <t>Skating Cup</t>
  </si>
  <si>
    <t>Lemming Cup</t>
  </si>
  <si>
    <t>kL</t>
  </si>
  <si>
    <t>Zeit LKC</t>
  </si>
  <si>
    <t>Platz LKC</t>
  </si>
  <si>
    <t>Punkte LKC</t>
  </si>
  <si>
    <t>Bonus LKC</t>
  </si>
  <si>
    <t>Gesamt LKC</t>
  </si>
  <si>
    <t>Bonuspl. LKC</t>
  </si>
  <si>
    <t>Klassic Cup</t>
  </si>
  <si>
    <t>Eisenmann</t>
  </si>
  <si>
    <t>Sandra</t>
  </si>
  <si>
    <t>Soldner</t>
  </si>
  <si>
    <t>Irmela</t>
  </si>
  <si>
    <t>Biber</t>
  </si>
  <si>
    <t>Maud</t>
  </si>
  <si>
    <t xml:space="preserve"> </t>
  </si>
  <si>
    <t>Zech</t>
  </si>
  <si>
    <t>Charlotte</t>
  </si>
  <si>
    <t>Wülker</t>
  </si>
  <si>
    <t>Franziska</t>
  </si>
  <si>
    <t>Kromm</t>
  </si>
  <si>
    <t>Lisa</t>
  </si>
  <si>
    <t>Neidhardt</t>
  </si>
  <si>
    <t>Anne</t>
  </si>
  <si>
    <t>Maren</t>
  </si>
  <si>
    <t>Punkte Ski</t>
  </si>
  <si>
    <t>Ski</t>
  </si>
  <si>
    <t>Triathlon</t>
  </si>
  <si>
    <t>Punkte Triathlon</t>
  </si>
  <si>
    <t>Gesamt</t>
  </si>
  <si>
    <t>Bergzeitfahren</t>
  </si>
  <si>
    <t>Zeit BZF</t>
  </si>
  <si>
    <t>Platz BZF</t>
  </si>
  <si>
    <t>Punkte BZF</t>
  </si>
  <si>
    <t>Bonus BZF</t>
  </si>
  <si>
    <t>Gesamt BZF</t>
  </si>
  <si>
    <t>Bonuspl.  BZF</t>
  </si>
  <si>
    <t>Radsport</t>
  </si>
  <si>
    <t>Punkte Radsport</t>
  </si>
  <si>
    <t>Einzelzeitfahren</t>
  </si>
  <si>
    <t>Zeit EZF</t>
  </si>
  <si>
    <t>Platz EZF</t>
  </si>
  <si>
    <t>Punkte EZF</t>
  </si>
  <si>
    <t>Bonus EZF</t>
  </si>
  <si>
    <t>Gesamt EZF</t>
  </si>
  <si>
    <t>Bonuspl.  EZF</t>
  </si>
  <si>
    <t>Diers</t>
  </si>
  <si>
    <t>Anka</t>
  </si>
  <si>
    <t>Hoeltz</t>
  </si>
  <si>
    <t>Ulrike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</si>
</sst>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0]_;#;General"/>
    <numFmt numFmtId="165" formatCode="[&lt;=0]_;#;#.0"/>
    <numFmt numFmtId="166" formatCode="h:mm:ss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0" fillId="3" borderId="0" xfId="0" applyFill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65" fontId="4" fillId="9" borderId="0" xfId="0" applyNumberFormat="1" applyFont="1" applyFill="1" applyAlignment="1">
      <alignment horizontal="center"/>
    </xf>
    <xf numFmtId="165" fontId="5" fillId="9" borderId="0" xfId="0" applyNumberFormat="1" applyFont="1" applyFill="1" applyAlignment="1">
      <alignment horizontal="center"/>
    </xf>
    <xf numFmtId="1" fontId="6" fillId="10" borderId="0" xfId="0" applyNumberFormat="1" applyFont="1" applyFill="1" applyAlignment="1">
      <alignment horizontal="center"/>
    </xf>
    <xf numFmtId="1" fontId="8" fillId="10" borderId="0" xfId="0" applyNumberFormat="1" applyFont="1" applyFill="1" applyAlignment="1">
      <alignment horizontal="center"/>
    </xf>
    <xf numFmtId="0" fontId="10" fillId="2" borderId="0" xfId="0" applyFont="1" applyFill="1"/>
    <xf numFmtId="0" fontId="9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2">
    <cellStyle name="Normal" xfId="0" builtinId="0"/>
    <cellStyle name="Standard 2" xfId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AU12" totalsRowShown="0" headerRowDxfId="47">
  <sortState ref="A3:AU12">
    <sortCondition ref="I3"/>
  </sortState>
  <tableColumns count="47">
    <tableColumn id="1" name="Name" dataDxfId="46"/>
    <tableColumn id="2" name="Vorname" dataDxfId="45"/>
    <tableColumn id="25" name="Lemming" dataDxfId="44"/>
    <tableColumn id="3" name="JG" dataDxfId="43"/>
    <tableColumn id="26" name="Alter" dataDxfId="42">
      <calculatedColumnFormula>IF(Table1[[#This Row],[JG]],2017-Table1[[#This Row],[JG]],0)</calculatedColumnFormula>
    </tableColumn>
    <tableColumn id="5" name="W" dataDxfId="41"/>
    <tableColumn id="12" name="kL" dataDxfId="40"/>
    <tableColumn id="37" name="Gesamtpunkte" dataDxfId="39">
      <calculatedColumnFormula>SUM(V3, AI3, AV3)</calculatedColumnFormula>
    </tableColumn>
    <tableColumn id="36" name="Gesamtplatz" dataDxfId="38">
      <calculatedColumnFormula>_xlfn.RANK.EQ(Table1[[#This Row],[Gesamtpunkte]],Table1[Gesamtpunkte],0)</calculatedColumnFormula>
    </tableColumn>
    <tableColumn id="15" name="Zeit LKC" dataDxfId="37"/>
    <tableColumn id="22" name="Platz LKC" dataDxfId="36">
      <calculatedColumnFormula>IF(Table1[[#This Row],[Zeit LKC]]&gt;0,_xlfn.RANK.EQ(Table1[[#This Row],[Punkte LKC]],Table1[Punkte LKC],0)," ")</calculatedColumnFormula>
    </tableColumn>
    <tableColumn id="14" name="Punkte LKC" dataDxfId="35">
      <calculatedColumnFormula>IF(Table1[[#This Row],[Zeit LKC]]&gt;0,MIN(Table1[Zeit LKC])/Table1[[#This Row],[Zeit LKC]]*1000,0)</calculatedColumnFormula>
    </tableColumn>
    <tableColumn id="34" name="Bonus LKC" dataDxfId="34">
      <calculatedColumnFormula>IF(Table1[[#This Row],[Zeit LKC]]&gt;0,SUM(IF(Table1[[#This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33" name="Gesamt LKC" dataDxfId="33">
      <calculatedColumnFormula>(Table1[[#This Row],[Punkte LKC]]+Table1[[#This Row],[Bonus LKC]])</calculatedColumnFormula>
    </tableColumn>
    <tableColumn id="35" name="Bonuspl. LKC" dataDxfId="32">
      <calculatedColumnFormula>IF(Table1[[#This Row],[Zeit LKC]]&gt;0,_xlfn.RANK.EQ(Table1[[#This Row],[Gesamt LKC]],Table1[Gesamt LKC],0)," ")</calculatedColumnFormula>
    </tableColumn>
    <tableColumn id="6" name="Zeit LSC" dataDxfId="31"/>
    <tableColumn id="7" name="Platz LSC" dataDxfId="30">
      <calculatedColumnFormula>IF(Table1[[#This Row],[Zeit LSC]]&gt;0,_xlfn.RANK.EQ(Table1[[#This Row],[Punkte LSC]],Table1[Punkte LSC],0)," ")</calculatedColumnFormula>
    </tableColumn>
    <tableColumn id="8" name="Punkte LSC" dataDxfId="29">
      <calculatedColumnFormula>IF(Table1[[#This Row],[Zeit LSC]]&gt;0,MIN(Table1[Zeit LSC])/Table1[[#This Row],[Zeit LSC]]*1000,0)</calculatedColumnFormula>
    </tableColumn>
    <tableColumn id="9" name="Bonus LSC" dataDxfId="28">
      <calculatedColumnFormula>IF(Table1[[#This Row],[Zeit LSC]]&gt;0,SUM(IF(Table1[[#This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10" name="Gesamt LSC" dataDxfId="27">
      <calculatedColumnFormula>(Table1[[#This Row],[Punkte LSC]]+Table1[[#This Row],[Bonus LSC]])</calculatedColumnFormula>
    </tableColumn>
    <tableColumn id="11" name="Bonuspl. LSC" dataDxfId="26">
      <calculatedColumnFormula>IF(Table1[[#This Row],[Zeit LSC]]&gt;0,_xlfn.RANK.EQ(Table1[[#This Row],[Gesamt LSC]],Table1[Gesamt LSC],0)," ")</calculatedColumnFormula>
    </tableColumn>
    <tableColumn id="16" name="Punkte Ski" dataDxfId="25">
      <calculatedColumnFormula>MAX( N3,T3)</calculatedColumnFormula>
    </tableColumn>
    <tableColumn id="18" name="Zeit S&amp;R" dataDxfId="24"/>
    <tableColumn id="19" name="Platz S&amp;R" dataDxfId="23">
      <calculatedColumnFormula>IF(Table1[[#This Row],[Zeit S&amp;R]]&gt;0,_xlfn.RANK.EQ(Table1[[#This Row],[Punkte S&amp;R]],Table1[Punkte S&amp;R],0)," ")</calculatedColumnFormula>
    </tableColumn>
    <tableColumn id="20" name="Punkte S&amp;R" dataDxfId="22">
      <calculatedColumnFormula>IF(Table1[[#This Row],[Zeit S&amp;R]]&gt;0,MIN(Table1[Zeit S&amp;R])/Table1[[#This Row],[Zeit S&amp;R]]*1000,0)</calculatedColumnFormula>
    </tableColumn>
    <tableColumn id="21" name="Bonus S&amp;R" dataDxfId="21">
      <calculatedColumnFormula>IF(Table1[[#This Row],[Zeit S&amp;R]]&gt;0,SUM(IF(Table1[[#This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13" name="Gesamt S&amp;R" dataDxfId="20">
      <calculatedColumnFormula>(Table1[[#This Row],[Punkte S&amp;R]]+Table1[[#This Row],[Bonus S&amp;R]])</calculatedColumnFormula>
    </tableColumn>
    <tableColumn id="23" name="Bonuspl.  S&amp;R" dataDxfId="19">
      <calculatedColumnFormula>IF(Table1[[#This Row],[Zeit S&amp;R]]&gt;0,_xlfn.RANK.EQ(Table1[[#This Row],[Gesamt S&amp;R]],Table1[Gesamt S&amp;R],0)," ")</calculatedColumnFormula>
    </tableColumn>
    <tableColumn id="27" name="Zeit LC" dataDxfId="18"/>
    <tableColumn id="29" name="Platz LC" dataDxfId="17">
      <calculatedColumnFormula>IF(Table1[[#This Row],[Zeit LC]]&gt;0,_xlfn.RANK.EQ(Table1[[#This Row],[Punkte LC]],Table1[Punkte LC],0)," ")</calculatedColumnFormula>
    </tableColumn>
    <tableColumn id="31" name="Punkte LC" dataDxfId="16">
      <calculatedColumnFormula>IF(Table1[[#This Row],[Zeit LC]]&gt;0,MIN(Table1[Zeit LC])/Table1[[#This Row],[Zeit LC]]*1000,0)</calculatedColumnFormula>
    </tableColumn>
    <tableColumn id="30" name="Bonus LC" dataDxfId="15">
      <calculatedColumnFormula>IF(Table1[[#This Row],[Zeit LC]]&gt;0,SUM(IF(Table1[[#This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32" name="Gesamt LC" dataDxfId="14">
      <calculatedColumnFormula>(Table1[[#This Row],[Punkte LC]]+Table1[[#This Row],[Bonus LC]])</calculatedColumnFormula>
    </tableColumn>
    <tableColumn id="28" name="Bonuspl. LC" dataDxfId="13">
      <calculatedColumnFormula>IF(Table1[[#This Row],[Zeit LC]]&gt;0,_xlfn.RANK.EQ(Table1[[#This Row],[Gesamt LC]],Table1[Gesamt LC],0)," ")</calculatedColumnFormula>
    </tableColumn>
    <tableColumn id="41" name="Punkte Triathlon" dataDxfId="12">
      <calculatedColumnFormula>MAX( AA3,AG3)</calculatedColumnFormula>
    </tableColumn>
    <tableColumn id="47" name="Zeit BZF" dataDxfId="11"/>
    <tableColumn id="46" name="Platz BZF" dataDxfId="10">
      <calculatedColumnFormula>IF(Table1[[#This Row],[Zeit BZF]]&gt;0,_xlfn.RANK.EQ(Table1[[#This Row],[Punkte BZF]],Table1[Punkte BZF],0)," ")</calculatedColumnFormula>
    </tableColumn>
    <tableColumn id="45" name="Punkte BZF" dataDxfId="9">
      <calculatedColumnFormula>IF(Table1[[#This Row],[Zeit BZF]]&gt;0,MIN(Table1[Zeit BZF])/Table1[[#This Row],[Zeit BZF]]*1000,0)</calculatedColumnFormula>
    </tableColumn>
    <tableColumn id="44" name="Bonus BZF" dataDxfId="8">
      <calculatedColumnFormula>IF(Table1[[#This Row],[Zeit BZF]]&gt;0,SUM(IF(Table1[[#This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43" name="Gesamt BZF" dataDxfId="7">
      <calculatedColumnFormula>(Table1[[#This Row],[Punkte BZF]]+Table1[[#This Row],[Bonus BZF]])</calculatedColumnFormula>
    </tableColumn>
    <tableColumn id="42" name="Bonuspl.  BZF" dataDxfId="6">
      <calculatedColumnFormula>IF(Table1[[#This Row],[Zeit BZF]]&gt;0,_xlfn.RANK.EQ(Table1[[#This Row],[Gesamt BZF]],Table1[Gesamt BZF],0)," ")</calculatedColumnFormula>
    </tableColumn>
    <tableColumn id="40" name="Zeit EZF" dataDxfId="5"/>
    <tableColumn id="39" name="Platz EZF" dataDxfId="4">
      <calculatedColumnFormula>IF(Table1[[#This Row],[Zeit EZF]]&gt;0,_xlfn.RANK.EQ(Table1[[#This Row],[Punkte EZF]],Table1[Punkte EZF],0)," ")</calculatedColumnFormula>
    </tableColumn>
    <tableColumn id="38" name="Punkte EZF" dataDxfId="3">
      <calculatedColumnFormula>IF(Table1[[#This Row],[Zeit EZF]]&gt;0,MIN(Table1[Zeit EZF])/Table1[[#This Row],[Zeit EZF]]*1000,0)</calculatedColumnFormula>
    </tableColumn>
    <tableColumn id="24" name="Bonus EZF" dataDxfId="2">
      <calculatedColumnFormula>IF(Table1[[#This Row],[Zeit EZF]]&gt;0,SUM(IF(Table1[[#This Row],[W]]=1,100,0),IF(Table1[[#This Row],[Alter]]&gt;40,(Table1[[#This Row],[Alter]]-40)*4,0),IF(AND(Table1[[#This Row],[Alter]]&lt;20,Table1[[#This Row],[Alter]]&gt;0),(20-Table1[[#This Row],[Alter]])*4,0)),0)</calculatedColumnFormula>
    </tableColumn>
    <tableColumn id="4" name="Gesamt EZF" dataDxfId="1">
      <calculatedColumnFormula>(Table1[[#This Row],[Punkte EZF]]+Table1[[#This Row],[Bonus EZF]])</calculatedColumnFormula>
    </tableColumn>
    <tableColumn id="17" name="Bonuspl.  EZF" dataDxfId="0">
      <calculatedColumnFormula>IF(Table1[[#This Row],[Zeit EZF]]&gt;0,_xlfn.RANK.EQ(Table1[[#This Row],[Gesamt EZF]],Table1[Gesamt EZF],0)," 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"/>
  <sheetViews>
    <sheetView tabSelected="1" zoomScale="85" zoomScaleNormal="85" workbookViewId="0">
      <selection activeCell="B39" sqref="B39"/>
    </sheetView>
  </sheetViews>
  <sheetFormatPr defaultColWidth="9.140625" defaultRowHeight="15" x14ac:dyDescent="0.25"/>
  <cols>
    <col min="1" max="2" width="10" bestFit="1" customWidth="1"/>
    <col min="3" max="3" width="10" hidden="1" customWidth="1"/>
    <col min="4" max="4" width="5" bestFit="1" customWidth="1"/>
    <col min="5" max="5" width="5" customWidth="1"/>
    <col min="6" max="6" width="2.5703125" bestFit="1" customWidth="1"/>
    <col min="7" max="7" width="2.5703125" customWidth="1"/>
    <col min="8" max="8" width="11.42578125" bestFit="1" customWidth="1"/>
    <col min="9" max="9" width="12.7109375" customWidth="1"/>
    <col min="10" max="10" width="7.85546875" customWidth="1"/>
    <col min="11" max="11" width="7.28515625" customWidth="1"/>
    <col min="12" max="14" width="9" customWidth="1"/>
    <col min="15" max="15" width="10.28515625" customWidth="1"/>
    <col min="16" max="16" width="8.28515625" customWidth="1"/>
    <col min="17" max="17" width="7.28515625" customWidth="1"/>
    <col min="18" max="18" width="8.7109375" customWidth="1"/>
    <col min="19" max="19" width="8.140625" customWidth="1"/>
    <col min="20" max="20" width="11.7109375" customWidth="1"/>
    <col min="21" max="21" width="9.85546875" customWidth="1"/>
    <col min="22" max="22" width="8.28515625" customWidth="1"/>
    <col min="23" max="23" width="8" customWidth="1"/>
    <col min="24" max="24" width="9.140625" customWidth="1"/>
    <col min="25" max="25" width="10.5703125" customWidth="1"/>
    <col min="26" max="26" width="10" customWidth="1"/>
    <col min="27" max="28" width="11.28515625" customWidth="1"/>
    <col min="29" max="29" width="8.5703125" customWidth="1"/>
    <col min="30" max="30" width="8.7109375" customWidth="1"/>
    <col min="31" max="31" width="7.85546875" customWidth="1"/>
    <col min="32" max="32" width="9.85546875" customWidth="1"/>
    <col min="33" max="33" width="8.5703125" customWidth="1"/>
    <col min="34" max="35" width="9" customWidth="1"/>
    <col min="36" max="36" width="8" customWidth="1"/>
    <col min="37" max="37" width="9.140625" customWidth="1"/>
    <col min="38" max="38" width="10.5703125" customWidth="1"/>
    <col min="39" max="39" width="10" customWidth="1"/>
    <col min="40" max="41" width="11.28515625" customWidth="1"/>
    <col min="42" max="42" width="8" customWidth="1"/>
    <col min="43" max="43" width="9.140625" customWidth="1"/>
    <col min="44" max="44" width="10.5703125" customWidth="1"/>
    <col min="45" max="45" width="10" customWidth="1"/>
    <col min="46" max="47" width="11.28515625" customWidth="1"/>
    <col min="48" max="48" width="9" customWidth="1"/>
  </cols>
  <sheetData>
    <row r="1" spans="1:48" x14ac:dyDescent="0.25">
      <c r="A1" s="2"/>
      <c r="B1" s="2"/>
      <c r="C1" s="2"/>
      <c r="D1" s="2"/>
      <c r="E1" s="2"/>
      <c r="F1" s="2"/>
      <c r="G1" s="2"/>
      <c r="H1" s="27" t="s">
        <v>58</v>
      </c>
      <c r="I1" s="28"/>
      <c r="J1" s="34" t="s">
        <v>37</v>
      </c>
      <c r="K1" s="34"/>
      <c r="L1" s="34"/>
      <c r="M1" s="34"/>
      <c r="N1" s="34"/>
      <c r="O1" s="34"/>
      <c r="P1" s="31" t="s">
        <v>28</v>
      </c>
      <c r="Q1" s="31"/>
      <c r="R1" s="31"/>
      <c r="S1" s="31"/>
      <c r="T1" s="31"/>
      <c r="U1" s="31"/>
      <c r="V1" s="21" t="s">
        <v>55</v>
      </c>
      <c r="W1" s="32" t="s">
        <v>22</v>
      </c>
      <c r="X1" s="32"/>
      <c r="Y1" s="32"/>
      <c r="Z1" s="32"/>
      <c r="AA1" s="32"/>
      <c r="AB1" s="32"/>
      <c r="AC1" s="33" t="s">
        <v>29</v>
      </c>
      <c r="AD1" s="33"/>
      <c r="AE1" s="33"/>
      <c r="AF1" s="33"/>
      <c r="AG1" s="33"/>
      <c r="AH1" s="33"/>
      <c r="AI1" s="21" t="s">
        <v>56</v>
      </c>
      <c r="AJ1" s="30" t="s">
        <v>59</v>
      </c>
      <c r="AK1" s="30"/>
      <c r="AL1" s="30"/>
      <c r="AM1" s="30"/>
      <c r="AN1" s="30"/>
      <c r="AO1" s="30"/>
      <c r="AP1" s="29" t="s">
        <v>68</v>
      </c>
      <c r="AQ1" s="29"/>
      <c r="AR1" s="29"/>
      <c r="AS1" s="29"/>
      <c r="AT1" s="29"/>
      <c r="AU1" s="29"/>
      <c r="AV1" s="21" t="s">
        <v>66</v>
      </c>
    </row>
    <row r="2" spans="1:48" x14ac:dyDescent="0.25">
      <c r="A2" s="3" t="s">
        <v>0</v>
      </c>
      <c r="B2" s="3" t="s">
        <v>1</v>
      </c>
      <c r="C2" s="3" t="s">
        <v>19</v>
      </c>
      <c r="D2" s="3" t="s">
        <v>17</v>
      </c>
      <c r="E2" s="3" t="s">
        <v>20</v>
      </c>
      <c r="F2" s="3" t="s">
        <v>18</v>
      </c>
      <c r="G2" s="3" t="s">
        <v>30</v>
      </c>
      <c r="H2" s="3" t="s">
        <v>2</v>
      </c>
      <c r="I2" s="3" t="s">
        <v>23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54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21</v>
      </c>
      <c r="AB2" s="3" t="s">
        <v>14</v>
      </c>
      <c r="AC2" s="3" t="s">
        <v>15</v>
      </c>
      <c r="AD2" s="3" t="s">
        <v>24</v>
      </c>
      <c r="AE2" s="3" t="s">
        <v>25</v>
      </c>
      <c r="AF2" s="3" t="s">
        <v>26</v>
      </c>
      <c r="AG2" s="3" t="s">
        <v>27</v>
      </c>
      <c r="AH2" s="3" t="s">
        <v>16</v>
      </c>
      <c r="AI2" s="3" t="s">
        <v>57</v>
      </c>
      <c r="AJ2" s="3" t="s">
        <v>60</v>
      </c>
      <c r="AK2" s="3" t="s">
        <v>61</v>
      </c>
      <c r="AL2" s="3" t="s">
        <v>62</v>
      </c>
      <c r="AM2" s="3" t="s">
        <v>63</v>
      </c>
      <c r="AN2" s="3" t="s">
        <v>64</v>
      </c>
      <c r="AO2" s="3" t="s">
        <v>65</v>
      </c>
      <c r="AP2" s="3" t="s">
        <v>69</v>
      </c>
      <c r="AQ2" s="3" t="s">
        <v>70</v>
      </c>
      <c r="AR2" s="3" t="s">
        <v>71</v>
      </c>
      <c r="AS2" s="3" t="s">
        <v>72</v>
      </c>
      <c r="AT2" s="3" t="s">
        <v>73</v>
      </c>
      <c r="AU2" s="3" t="s">
        <v>74</v>
      </c>
      <c r="AV2" s="26" t="s">
        <v>67</v>
      </c>
    </row>
    <row r="3" spans="1:48" x14ac:dyDescent="0.25">
      <c r="A3" s="4" t="s">
        <v>42</v>
      </c>
      <c r="B3" s="4" t="s">
        <v>43</v>
      </c>
      <c r="C3" s="5"/>
      <c r="D3" s="5">
        <v>1975</v>
      </c>
      <c r="E3" s="6">
        <f>IF(Table1[[#This Row],[JG]],2018-Table1[[#This Row],[JG]],0)</f>
        <v>43</v>
      </c>
      <c r="F3" s="5"/>
      <c r="G3" s="5"/>
      <c r="H3" s="23">
        <f t="shared" ref="H3:H12" si="0">SUM(V3, AI3, AV3)</f>
        <v>1012</v>
      </c>
      <c r="I3" s="24">
        <f>_xlfn.RANK.EQ(Table1[[#This Row],[Gesamtpunkte]],Table1[Gesamtpunkte],0)</f>
        <v>1</v>
      </c>
      <c r="J3" s="8"/>
      <c r="K3" s="5" t="str">
        <f>IF(Table1[[#This Row],[Zeit LKC]]&gt;0,_xlfn.RANK.EQ(Table1[[#This Row],[Punkte LKC]],Table1[Punkte LKC],0)," ")</f>
        <v xml:space="preserve"> </v>
      </c>
      <c r="L3" s="15">
        <f>IF(Table1[[#This Row],[Zeit LKC]]&gt;0,MIN(Table1[Zeit LKC])/Table1[[#This Row],[Zeit LKC]]*1000,0)</f>
        <v>0</v>
      </c>
      <c r="M3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3" s="15">
        <f>(Table1[[#This Row],[Punkte LKC]]+Table1[[#This Row],[Bonus LKC]])</f>
        <v>0</v>
      </c>
      <c r="O3" s="17" t="str">
        <f>IF(Table1[[#This Row],[Zeit LKC]]&gt;0,_xlfn.RANK.EQ(Table1[[#This Row],[Gesamt LKC]],Table1[Gesamt LKC],0)," ")</f>
        <v xml:space="preserve"> </v>
      </c>
      <c r="P3" s="13">
        <v>3.3449074074074069E-2</v>
      </c>
      <c r="Q3" s="12">
        <f>IF(Table1[[#This Row],[Zeit LSC]]&gt;0,_xlfn.RANK.EQ(Table1[[#This Row],[Punkte LSC]],Table1[Punkte LSC],0)," ")</f>
        <v>1</v>
      </c>
      <c r="R3" s="9">
        <f>IF(Table1[[#This Row],[Zeit LSC]]&gt;0,MIN(Table1[Zeit LSC])/Table1[[#This Row],[Zeit LSC]]*1000,0)</f>
        <v>1000</v>
      </c>
      <c r="S3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12</v>
      </c>
      <c r="T3" s="9">
        <f>(Table1[[#This Row],[Punkte LSC]]+Table1[[#This Row],[Bonus LSC]])</f>
        <v>1012</v>
      </c>
      <c r="U3" s="14">
        <f>IF(Table1[[#This Row],[Zeit LSC]]&gt;0,_xlfn.RANK.EQ(Table1[[#This Row],[Gesamt LSC]],Table1[Gesamt LSC],0)," ")</f>
        <v>1</v>
      </c>
      <c r="V3" s="22">
        <f t="shared" ref="V3:V12" si="1">MAX( N3,T3)</f>
        <v>1012</v>
      </c>
      <c r="W3" s="13"/>
      <c r="X3" s="11" t="str">
        <f>IF(Table1[[#This Row],[Zeit S&amp;R]]&gt;0,_xlfn.RANK.EQ(Table1[[#This Row],[Punkte S&amp;R]],Table1[Punkte S&amp;R],0)," ")</f>
        <v xml:space="preserve"> </v>
      </c>
      <c r="Y3" s="9">
        <f>IF(Table1[[#This Row],[Zeit S&amp;R]]&gt;0,MIN(Table1[Zeit S&amp;R])/Table1[[#This Row],[Zeit S&amp;R]]*1000,0)</f>
        <v>0</v>
      </c>
      <c r="Z3" s="7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3" s="9">
        <f>(Table1[[#This Row],[Punkte S&amp;R]]+Table1[[#This Row],[Bonus S&amp;R]])</f>
        <v>0</v>
      </c>
      <c r="AB3" s="14" t="str">
        <f>IF(Table1[[#This Row],[Zeit S&amp;R]]&gt;0,_xlfn.RANK.EQ(Table1[[#This Row],[Gesamt S&amp;R]],Table1[Gesamt S&amp;R],0)," ")</f>
        <v xml:space="preserve"> </v>
      </c>
      <c r="AC3" s="13"/>
      <c r="AD3" s="14" t="str">
        <f>IF(Table1[[#This Row],[Zeit LC]]&gt;0,_xlfn.RANK.EQ(Table1[[#This Row],[Punkte LC]],Table1[Punkte LC],0)," ")</f>
        <v xml:space="preserve"> </v>
      </c>
      <c r="AE3" s="9">
        <f>IF(Table1[[#This Row],[Zeit LC]]&gt;0,MIN(Table1[Zeit LC])/Table1[[#This Row],[Zeit LC]]*1000,0)</f>
        <v>0</v>
      </c>
      <c r="AF3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3" s="9">
        <f>(Table1[[#This Row],[Punkte LC]]+Table1[[#This Row],[Bonus LC]])</f>
        <v>0</v>
      </c>
      <c r="AH3" s="14" t="str">
        <f>IF(Table1[[#This Row],[Zeit LC]]&gt;0,_xlfn.RANK.EQ(Table1[[#This Row],[Gesamt LC]],Table1[Gesamt LC],0)," ")</f>
        <v xml:space="preserve"> </v>
      </c>
      <c r="AI3" s="22">
        <f t="shared" ref="AI3:AI12" si="2">MAX( AA3,AG3)</f>
        <v>0</v>
      </c>
      <c r="AJ3" s="13"/>
      <c r="AK3" s="11" t="str">
        <f>IF(Table1[[#This Row],[Zeit BZF]]&gt;0,_xlfn.RANK.EQ(Table1[[#This Row],[Punkte BZF]],Table1[Punkte BZF],0)," ")</f>
        <v xml:space="preserve"> </v>
      </c>
      <c r="AL3" s="9">
        <f>IF(Table1[[#This Row],[Zeit BZF]]&gt;0,MIN(Table1[Zeit BZF])/Table1[[#This Row],[Zeit BZF]]*1000,0)</f>
        <v>0</v>
      </c>
      <c r="AM3" s="7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3" s="9">
        <f>(Table1[[#This Row],[Punkte BZF]]+Table1[[#This Row],[Bonus BZF]])</f>
        <v>0</v>
      </c>
      <c r="AO3" s="14" t="str">
        <f>IF(Table1[[#This Row],[Zeit BZF]]&gt;0,_xlfn.RANK.EQ(Table1[[#This Row],[Gesamt BZF]],Table1[Gesamt BZF],0)," ")</f>
        <v xml:space="preserve"> </v>
      </c>
      <c r="AP3" s="13"/>
      <c r="AQ3" s="11" t="str">
        <f>IF(Table1[[#This Row],[Zeit EZF]]&gt;0,_xlfn.RANK.EQ(Table1[[#This Row],[Punkte EZF]],Table1[Punkte EZF],0)," ")</f>
        <v xml:space="preserve"> </v>
      </c>
      <c r="AR3" s="9">
        <f>IF(Table1[[#This Row],[Zeit EZF]]&gt;0,MIN(Table1[Zeit EZF])/Table1[[#This Row],[Zeit EZF]]*1000,0)</f>
        <v>0</v>
      </c>
      <c r="AS3" s="7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3" s="9">
        <f>(Table1[[#This Row],[Punkte EZF]]+Table1[[#This Row],[Bonus EZF]])</f>
        <v>0</v>
      </c>
      <c r="AU3" s="14" t="str">
        <f>IF(Table1[[#This Row],[Zeit EZF]]&gt;0,_xlfn.RANK.EQ(Table1[[#This Row],[Gesamt EZF]],Table1[Gesamt EZF],0)," ")</f>
        <v xml:space="preserve"> </v>
      </c>
      <c r="AV3" s="22">
        <f>MAX( AN3,AT3)</f>
        <v>0</v>
      </c>
    </row>
    <row r="4" spans="1:48" x14ac:dyDescent="0.25">
      <c r="A4" s="1" t="s">
        <v>3</v>
      </c>
      <c r="B4" s="1" t="s">
        <v>53</v>
      </c>
      <c r="C4" s="5"/>
      <c r="D4" s="5">
        <v>1995</v>
      </c>
      <c r="E4" s="6">
        <f>IF(Table1[[#This Row],[JG]],2018-Table1[[#This Row],[JG]],0)</f>
        <v>23</v>
      </c>
      <c r="F4" s="5"/>
      <c r="G4" s="5"/>
      <c r="H4" s="23">
        <f t="shared" si="0"/>
        <v>1000</v>
      </c>
      <c r="I4" s="25">
        <f>_xlfn.RANK.EQ(Table1[[#This Row],[Gesamtpunkte]],Table1[Gesamtpunkte],0)</f>
        <v>2</v>
      </c>
      <c r="J4" s="13">
        <v>2.7453703703703702E-2</v>
      </c>
      <c r="K4" s="6">
        <f>IF(Table1[[#This Row],[Zeit LKC]]&gt;0,_xlfn.RANK.EQ(Table1[[#This Row],[Punkte LKC]],Table1[Punkte LKC],0)," ")</f>
        <v>1</v>
      </c>
      <c r="L4" s="15">
        <f>IF(Table1[[#This Row],[Zeit LKC]]&gt;0,MIN(Table1[Zeit LKC])/Table1[[#This Row],[Zeit LKC]]*1000,0)</f>
        <v>1000</v>
      </c>
      <c r="M4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4" s="18">
        <f>(Table1[[#This Row],[Punkte LKC]]+Table1[[#This Row],[Bonus LKC]])</f>
        <v>1000</v>
      </c>
      <c r="O4" s="17">
        <f>IF(Table1[[#This Row],[Zeit LKC]]&gt;0,_xlfn.RANK.EQ(Table1[[#This Row],[Gesamt LKC]],Table1[Gesamt LKC],0)," ")</f>
        <v>1</v>
      </c>
      <c r="P4" s="8">
        <v>3.5046296296296298E-2</v>
      </c>
      <c r="Q4" s="19">
        <f>IF(Table1[[#This Row],[Zeit LSC]]&gt;0,_xlfn.RANK.EQ(Table1[[#This Row],[Punkte LSC]],Table1[Punkte LSC],0)," ")</f>
        <v>3</v>
      </c>
      <c r="R4" s="9">
        <f>IF(Table1[[#This Row],[Zeit LSC]]&gt;0,MIN(Table1[Zeit LSC])/Table1[[#This Row],[Zeit LSC]]*1000,0)</f>
        <v>954.42536327608957</v>
      </c>
      <c r="S4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4" s="9">
        <f>(Table1[[#This Row],[Punkte LSC]]+Table1[[#This Row],[Bonus LSC]])</f>
        <v>954.42536327608957</v>
      </c>
      <c r="U4" s="20">
        <f>IF(Table1[[#This Row],[Zeit LSC]]&gt;0,_xlfn.RANK.EQ(Table1[[#This Row],[Gesamt LSC]],Table1[Gesamt LSC],0)," ")</f>
        <v>3</v>
      </c>
      <c r="V4" s="22">
        <f t="shared" si="1"/>
        <v>1000</v>
      </c>
      <c r="W4" s="13"/>
      <c r="X4" s="11" t="str">
        <f>IF(Table1[[#This Row],[Zeit S&amp;R]]&gt;0,_xlfn.RANK.EQ(Table1[[#This Row],[Punkte S&amp;R]],Table1[Punkte S&amp;R],0)," ")</f>
        <v xml:space="preserve"> </v>
      </c>
      <c r="Y4" s="9">
        <f>IF(Table1[[#This Row],[Zeit S&amp;R]]&gt;0,MIN(Table1[Zeit S&amp;R])/Table1[[#This Row],[Zeit S&amp;R]]*1000,0)</f>
        <v>0</v>
      </c>
      <c r="Z4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4" s="9">
        <f>(Table1[[#This Row],[Punkte S&amp;R]]+Table1[[#This Row],[Bonus S&amp;R]])</f>
        <v>0</v>
      </c>
      <c r="AB4" s="20" t="str">
        <f>IF(Table1[[#This Row],[Zeit S&amp;R]]&gt;0,_xlfn.RANK.EQ(Table1[[#This Row],[Gesamt S&amp;R]],Table1[Gesamt S&amp;R],0)," ")</f>
        <v xml:space="preserve"> </v>
      </c>
      <c r="AC4" s="13"/>
      <c r="AD4" s="20" t="str">
        <f>IF(Table1[[#This Row],[Zeit LC]]&gt;0,_xlfn.RANK.EQ(Table1[[#This Row],[Punkte LC]],Table1[Punkte LC],0)," ")</f>
        <v xml:space="preserve"> </v>
      </c>
      <c r="AE4" s="9">
        <f>IF(Table1[[#This Row],[Zeit LC]]&gt;0,MIN(Table1[Zeit LC])/Table1[[#This Row],[Zeit LC]]*1000,0)</f>
        <v>0</v>
      </c>
      <c r="AF4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4" s="9">
        <f>(Table1[[#This Row],[Punkte LC]]+Table1[[#This Row],[Bonus LC]])</f>
        <v>0</v>
      </c>
      <c r="AH4" s="20" t="str">
        <f>IF(Table1[[#This Row],[Zeit LC]]&gt;0,_xlfn.RANK.EQ(Table1[[#This Row],[Gesamt LC]],Table1[Gesamt LC],0)," ")</f>
        <v xml:space="preserve"> </v>
      </c>
      <c r="AI4" s="22">
        <f t="shared" si="2"/>
        <v>0</v>
      </c>
      <c r="AJ4" s="13"/>
      <c r="AK4" s="11" t="str">
        <f>IF(Table1[[#This Row],[Zeit BZF]]&gt;0,_xlfn.RANK.EQ(Table1[[#This Row],[Punkte BZF]],Table1[Punkte BZF],0)," ")</f>
        <v xml:space="preserve"> </v>
      </c>
      <c r="AL4" s="9">
        <f>IF(Table1[[#This Row],[Zeit BZF]]&gt;0,MIN(Table1[Zeit BZF])/Table1[[#This Row],[Zeit BZF]]*1000,0)</f>
        <v>0</v>
      </c>
      <c r="AM4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4" s="9">
        <f>(Table1[[#This Row],[Punkte BZF]]+Table1[[#This Row],[Bonus BZF]])</f>
        <v>0</v>
      </c>
      <c r="AO4" s="20" t="str">
        <f>IF(Table1[[#This Row],[Zeit BZF]]&gt;0,_xlfn.RANK.EQ(Table1[[#This Row],[Gesamt BZF]],Table1[Gesamt BZF],0)," ")</f>
        <v xml:space="preserve"> </v>
      </c>
      <c r="AP4" s="13"/>
      <c r="AQ4" s="11" t="str">
        <f>IF(Table1[[#This Row],[Zeit EZF]]&gt;0,_xlfn.RANK.EQ(Table1[[#This Row],[Punkte EZF]],Table1[Punkte EZF],0)," ")</f>
        <v xml:space="preserve"> </v>
      </c>
      <c r="AR4" s="9">
        <f>IF(Table1[[#This Row],[Zeit EZF]]&gt;0,MIN(Table1[Zeit EZF])/Table1[[#This Row],[Zeit EZF]]*1000,0)</f>
        <v>0</v>
      </c>
      <c r="AS4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4" s="9">
        <f>(Table1[[#This Row],[Punkte EZF]]+Table1[[#This Row],[Bonus EZF]])</f>
        <v>0</v>
      </c>
      <c r="AU4" s="20" t="str">
        <f>IF(Table1[[#This Row],[Zeit EZF]]&gt;0,_xlfn.RANK.EQ(Table1[[#This Row],[Gesamt EZF]],Table1[Gesamt EZF],0)," ")</f>
        <v xml:space="preserve"> </v>
      </c>
      <c r="AV4" s="22">
        <f t="shared" ref="AV4:AV12" si="3">MAX( AN4,AN4)</f>
        <v>0</v>
      </c>
    </row>
    <row r="5" spans="1:48" x14ac:dyDescent="0.25">
      <c r="A5" s="4" t="s">
        <v>51</v>
      </c>
      <c r="B5" s="4" t="s">
        <v>52</v>
      </c>
      <c r="C5" s="5"/>
      <c r="D5" s="5">
        <v>1996</v>
      </c>
      <c r="E5" s="6">
        <f>IF(Table1[[#This Row],[JG]],2018-Table1[[#This Row],[JG]],0)</f>
        <v>22</v>
      </c>
      <c r="F5" s="5"/>
      <c r="G5" s="5"/>
      <c r="H5" s="23">
        <f t="shared" si="0"/>
        <v>996.55172413793082</v>
      </c>
      <c r="I5" s="25">
        <f>_xlfn.RANK.EQ(Table1[[#This Row],[Gesamtpunkte]],Table1[Gesamtpunkte],0)</f>
        <v>3</v>
      </c>
      <c r="J5" s="13"/>
      <c r="K5" s="6" t="str">
        <f>IF(Table1[[#This Row],[Zeit LKC]]&gt;0,_xlfn.RANK.EQ(Table1[[#This Row],[Punkte LKC]],Table1[Punkte LKC],0)," ")</f>
        <v xml:space="preserve"> </v>
      </c>
      <c r="L5" s="15">
        <f>IF(Table1[[#This Row],[Zeit LKC]]&gt;0,MIN(Table1[Zeit LKC])/Table1[[#This Row],[Zeit LKC]]*1000,0)</f>
        <v>0</v>
      </c>
      <c r="M5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5" s="18">
        <f>(Table1[[#This Row],[Punkte LKC]]+Table1[[#This Row],[Bonus LKC]])</f>
        <v>0</v>
      </c>
      <c r="O5" s="17" t="str">
        <f>IF(Table1[[#This Row],[Zeit LKC]]&gt;0,_xlfn.RANK.EQ(Table1[[#This Row],[Gesamt LKC]],Table1[Gesamt LKC],0)," ")</f>
        <v xml:space="preserve"> </v>
      </c>
      <c r="P5" s="13">
        <v>3.3564814814814818E-2</v>
      </c>
      <c r="Q5" s="19">
        <f>IF(Table1[[#This Row],[Zeit LSC]]&gt;0,_xlfn.RANK.EQ(Table1[[#This Row],[Punkte LSC]],Table1[Punkte LSC],0)," ")</f>
        <v>2</v>
      </c>
      <c r="R5" s="9">
        <f>IF(Table1[[#This Row],[Zeit LSC]]&gt;0,MIN(Table1[Zeit LSC])/Table1[[#This Row],[Zeit LSC]]*1000,0)</f>
        <v>996.55172413793082</v>
      </c>
      <c r="S5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5" s="9">
        <f>(Table1[[#This Row],[Punkte LSC]]+Table1[[#This Row],[Bonus LSC]])</f>
        <v>996.55172413793082</v>
      </c>
      <c r="U5" s="20">
        <f>IF(Table1[[#This Row],[Zeit LSC]]&gt;0,_xlfn.RANK.EQ(Table1[[#This Row],[Gesamt LSC]],Table1[Gesamt LSC],0)," ")</f>
        <v>2</v>
      </c>
      <c r="V5" s="22">
        <f t="shared" si="1"/>
        <v>996.55172413793082</v>
      </c>
      <c r="W5" s="13"/>
      <c r="X5" s="11" t="str">
        <f>IF(Table1[[#This Row],[Zeit S&amp;R]]&gt;0,_xlfn.RANK.EQ(Table1[[#This Row],[Punkte S&amp;R]],Table1[Punkte S&amp;R],0)," ")</f>
        <v xml:space="preserve"> </v>
      </c>
      <c r="Y5" s="9">
        <f>IF(Table1[[#This Row],[Zeit S&amp;R]]&gt;0,MIN(Table1[Zeit S&amp;R])/Table1[[#This Row],[Zeit S&amp;R]]*1000,0)</f>
        <v>0</v>
      </c>
      <c r="Z5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5" s="9">
        <f>(Table1[[#This Row],[Punkte S&amp;R]]+Table1[[#This Row],[Bonus S&amp;R]])</f>
        <v>0</v>
      </c>
      <c r="AB5" s="20" t="str">
        <f>IF(Table1[[#This Row],[Zeit S&amp;R]]&gt;0,_xlfn.RANK.EQ(Table1[[#This Row],[Gesamt S&amp;R]],Table1[Gesamt S&amp;R],0)," ")</f>
        <v xml:space="preserve"> </v>
      </c>
      <c r="AC5" s="13"/>
      <c r="AD5" s="20" t="str">
        <f>IF(Table1[[#This Row],[Zeit LC]]&gt;0,_xlfn.RANK.EQ(Table1[[#This Row],[Punkte LC]],Table1[Punkte LC],0)," ")</f>
        <v xml:space="preserve"> </v>
      </c>
      <c r="AE5" s="9">
        <f>IF(Table1[[#This Row],[Zeit LC]]&gt;0,MIN(Table1[Zeit LC])/Table1[[#This Row],[Zeit LC]]*1000,0)</f>
        <v>0</v>
      </c>
      <c r="AF5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5" s="9">
        <f>(Table1[[#This Row],[Punkte LC]]+Table1[[#This Row],[Bonus LC]])</f>
        <v>0</v>
      </c>
      <c r="AH5" s="20" t="str">
        <f>IF(Table1[[#This Row],[Zeit LC]]&gt;0,_xlfn.RANK.EQ(Table1[[#This Row],[Gesamt LC]],Table1[Gesamt LC],0)," ")</f>
        <v xml:space="preserve"> </v>
      </c>
      <c r="AI5" s="22">
        <f t="shared" si="2"/>
        <v>0</v>
      </c>
      <c r="AJ5" s="13"/>
      <c r="AK5" s="11" t="str">
        <f>IF(Table1[[#This Row],[Zeit BZF]]&gt;0,_xlfn.RANK.EQ(Table1[[#This Row],[Punkte BZF]],Table1[Punkte BZF],0)," ")</f>
        <v xml:space="preserve"> </v>
      </c>
      <c r="AL5" s="9">
        <f>IF(Table1[[#This Row],[Zeit BZF]]&gt;0,MIN(Table1[Zeit BZF])/Table1[[#This Row],[Zeit BZF]]*1000,0)</f>
        <v>0</v>
      </c>
      <c r="AM5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5" s="9">
        <f>(Table1[[#This Row],[Punkte BZF]]+Table1[[#This Row],[Bonus BZF]])</f>
        <v>0</v>
      </c>
      <c r="AO5" s="20" t="str">
        <f>IF(Table1[[#This Row],[Zeit BZF]]&gt;0,_xlfn.RANK.EQ(Table1[[#This Row],[Gesamt BZF]],Table1[Gesamt BZF],0)," ")</f>
        <v xml:space="preserve"> </v>
      </c>
      <c r="AP5" s="13"/>
      <c r="AQ5" s="11" t="str">
        <f>IF(Table1[[#This Row],[Zeit EZF]]&gt;0,_xlfn.RANK.EQ(Table1[[#This Row],[Punkte EZF]],Table1[Punkte EZF],0)," ")</f>
        <v xml:space="preserve"> </v>
      </c>
      <c r="AR5" s="9">
        <f>IF(Table1[[#This Row],[Zeit EZF]]&gt;0,MIN(Table1[Zeit EZF])/Table1[[#This Row],[Zeit EZF]]*1000,0)</f>
        <v>0</v>
      </c>
      <c r="AS5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5" s="9">
        <f>(Table1[[#This Row],[Punkte EZF]]+Table1[[#This Row],[Bonus EZF]])</f>
        <v>0</v>
      </c>
      <c r="AU5" s="20" t="str">
        <f>IF(Table1[[#This Row],[Zeit EZF]]&gt;0,_xlfn.RANK.EQ(Table1[[#This Row],[Gesamt EZF]],Table1[Gesamt EZF],0)," ")</f>
        <v xml:space="preserve"> </v>
      </c>
      <c r="AV5" s="22">
        <f t="shared" si="3"/>
        <v>0</v>
      </c>
    </row>
    <row r="6" spans="1:48" x14ac:dyDescent="0.25">
      <c r="A6" s="4" t="s">
        <v>40</v>
      </c>
      <c r="B6" s="4" t="s">
        <v>41</v>
      </c>
      <c r="C6" s="5"/>
      <c r="D6" s="5">
        <v>1965</v>
      </c>
      <c r="E6" s="6">
        <f>IF(Table1[[#This Row],[JG]],2018-Table1[[#This Row],[JG]],0)</f>
        <v>53</v>
      </c>
      <c r="F6" s="5"/>
      <c r="G6" s="5"/>
      <c r="H6" s="23">
        <f t="shared" si="0"/>
        <v>958.03514132925898</v>
      </c>
      <c r="I6" s="25">
        <f>_xlfn.RANK.EQ(Table1[[#This Row],[Gesamtpunkte]],Table1[Gesamtpunkte],0)</f>
        <v>4</v>
      </c>
      <c r="J6" s="13">
        <v>3.0300925925925926E-2</v>
      </c>
      <c r="K6" s="6">
        <f>IF(Table1[[#This Row],[Zeit LKC]]&gt;0,_xlfn.RANK.EQ(Table1[[#This Row],[Punkte LKC]],Table1[Punkte LKC],0)," ")</f>
        <v>2</v>
      </c>
      <c r="L6" s="15">
        <f>IF(Table1[[#This Row],[Zeit LKC]]&gt;0,MIN(Table1[Zeit LKC])/Table1[[#This Row],[Zeit LKC]]*1000,0)</f>
        <v>906.03514132925898</v>
      </c>
      <c r="M6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52</v>
      </c>
      <c r="N6" s="18">
        <f>(Table1[[#This Row],[Punkte LKC]]+Table1[[#This Row],[Bonus LKC]])</f>
        <v>958.03514132925898</v>
      </c>
      <c r="O6" s="17">
        <f>IF(Table1[[#This Row],[Zeit LKC]]&gt;0,_xlfn.RANK.EQ(Table1[[#This Row],[Gesamt LKC]],Table1[Gesamt LKC],0)," ")</f>
        <v>2</v>
      </c>
      <c r="P6" s="13">
        <v>3.78587962962963E-2</v>
      </c>
      <c r="Q6" s="19">
        <f>IF(Table1[[#This Row],[Zeit LSC]]&gt;0,_xlfn.RANK.EQ(Table1[[#This Row],[Punkte LSC]],Table1[Punkte LSC],0)," ")</f>
        <v>4</v>
      </c>
      <c r="R6" s="9">
        <f>IF(Table1[[#This Row],[Zeit LSC]]&gt;0,MIN(Table1[Zeit LSC])/Table1[[#This Row],[Zeit LSC]]*1000,0)</f>
        <v>883.52185875878911</v>
      </c>
      <c r="S6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52</v>
      </c>
      <c r="T6" s="9">
        <f>(Table1[[#This Row],[Punkte LSC]]+Table1[[#This Row],[Bonus LSC]])</f>
        <v>935.52185875878911</v>
      </c>
      <c r="U6" s="20">
        <f>IF(Table1[[#This Row],[Zeit LSC]]&gt;0,_xlfn.RANK.EQ(Table1[[#This Row],[Gesamt LSC]],Table1[Gesamt LSC],0)," ")</f>
        <v>4</v>
      </c>
      <c r="V6" s="22">
        <f t="shared" si="1"/>
        <v>958.03514132925898</v>
      </c>
      <c r="W6" s="13"/>
      <c r="X6" s="11" t="str">
        <f>IF(Table1[[#This Row],[Zeit S&amp;R]]&gt;0,_xlfn.RANK.EQ(Table1[[#This Row],[Punkte S&amp;R]],Table1[Punkte S&amp;R],0)," ")</f>
        <v xml:space="preserve"> </v>
      </c>
      <c r="Y6" s="9">
        <f>IF(Table1[[#This Row],[Zeit S&amp;R]]&gt;0,MIN(Table1[Zeit S&amp;R])/Table1[[#This Row],[Zeit S&amp;R]]*1000,0)</f>
        <v>0</v>
      </c>
      <c r="Z6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6" s="9">
        <f>(Table1[[#This Row],[Punkte S&amp;R]]+Table1[[#This Row],[Bonus S&amp;R]])</f>
        <v>0</v>
      </c>
      <c r="AB6" s="20" t="str">
        <f>IF(Table1[[#This Row],[Zeit S&amp;R]]&gt;0,_xlfn.RANK.EQ(Table1[[#This Row],[Gesamt S&amp;R]],Table1[Gesamt S&amp;R],0)," ")</f>
        <v xml:space="preserve"> </v>
      </c>
      <c r="AC6" s="13"/>
      <c r="AD6" s="20" t="str">
        <f>IF(Table1[[#This Row],[Zeit LC]]&gt;0,_xlfn.RANK.EQ(Table1[[#This Row],[Punkte LC]],Table1[Punkte LC],0)," ")</f>
        <v xml:space="preserve"> </v>
      </c>
      <c r="AE6" s="9">
        <f>IF(Table1[[#This Row],[Zeit LC]]&gt;0,MIN(Table1[Zeit LC])/Table1[[#This Row],[Zeit LC]]*1000,0)</f>
        <v>0</v>
      </c>
      <c r="AF6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6" s="9">
        <f>(Table1[[#This Row],[Punkte LC]]+Table1[[#This Row],[Bonus LC]])</f>
        <v>0</v>
      </c>
      <c r="AH6" s="20" t="str">
        <f>IF(Table1[[#This Row],[Zeit LC]]&gt;0,_xlfn.RANK.EQ(Table1[[#This Row],[Gesamt LC]],Table1[Gesamt LC],0)," ")</f>
        <v xml:space="preserve"> </v>
      </c>
      <c r="AI6" s="22">
        <f t="shared" si="2"/>
        <v>0</v>
      </c>
      <c r="AJ6" s="13"/>
      <c r="AK6" s="11" t="str">
        <f>IF(Table1[[#This Row],[Zeit BZF]]&gt;0,_xlfn.RANK.EQ(Table1[[#This Row],[Punkte BZF]],Table1[Punkte BZF],0)," ")</f>
        <v xml:space="preserve"> </v>
      </c>
      <c r="AL6" s="9">
        <f>IF(Table1[[#This Row],[Zeit BZF]]&gt;0,MIN(Table1[Zeit BZF])/Table1[[#This Row],[Zeit BZF]]*1000,0)</f>
        <v>0</v>
      </c>
      <c r="AM6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6" s="9">
        <f>(Table1[[#This Row],[Punkte BZF]]+Table1[[#This Row],[Bonus BZF]])</f>
        <v>0</v>
      </c>
      <c r="AO6" s="20" t="str">
        <f>IF(Table1[[#This Row],[Zeit BZF]]&gt;0,_xlfn.RANK.EQ(Table1[[#This Row],[Gesamt BZF]],Table1[Gesamt BZF],0)," ")</f>
        <v xml:space="preserve"> </v>
      </c>
      <c r="AP6" s="13"/>
      <c r="AQ6" s="11" t="str">
        <f>IF(Table1[[#This Row],[Zeit EZF]]&gt;0,_xlfn.RANK.EQ(Table1[[#This Row],[Punkte EZF]],Table1[Punkte EZF],0)," ")</f>
        <v xml:space="preserve"> </v>
      </c>
      <c r="AR6" s="9">
        <f>IF(Table1[[#This Row],[Zeit EZF]]&gt;0,MIN(Table1[Zeit EZF])/Table1[[#This Row],[Zeit EZF]]*1000,0)</f>
        <v>0</v>
      </c>
      <c r="AS6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6" s="9">
        <f>(Table1[[#This Row],[Punkte EZF]]+Table1[[#This Row],[Bonus EZF]])</f>
        <v>0</v>
      </c>
      <c r="AU6" s="20" t="str">
        <f>IF(Table1[[#This Row],[Zeit EZF]]&gt;0,_xlfn.RANK.EQ(Table1[[#This Row],[Gesamt EZF]],Table1[Gesamt EZF],0)," ")</f>
        <v xml:space="preserve"> </v>
      </c>
      <c r="AV6" s="22">
        <f t="shared" si="3"/>
        <v>0</v>
      </c>
    </row>
    <row r="7" spans="1:48" x14ac:dyDescent="0.25">
      <c r="A7" s="1" t="s">
        <v>77</v>
      </c>
      <c r="B7" s="1" t="s">
        <v>78</v>
      </c>
      <c r="C7" s="5"/>
      <c r="D7" s="5">
        <v>1961</v>
      </c>
      <c r="E7" s="6">
        <f>IF(Table1[[#This Row],[JG]],2018-Table1[[#This Row],[JG]],0)</f>
        <v>57</v>
      </c>
      <c r="F7" s="5"/>
      <c r="G7" s="5"/>
      <c r="H7" s="23">
        <f t="shared" si="0"/>
        <v>888.78954842374321</v>
      </c>
      <c r="I7" s="24">
        <f>_xlfn.RANK.EQ(Table1[[#This Row],[Gesamtpunkte]],Table1[Gesamtpunkte],0)</f>
        <v>5</v>
      </c>
      <c r="J7" s="8"/>
      <c r="K7" s="5" t="str">
        <f>IF(Table1[[#This Row],[Zeit LKC]]&gt;0,_xlfn.RANK.EQ(Table1[[#This Row],[Punkte LKC]],Table1[Punkte LKC],0)," ")</f>
        <v xml:space="preserve"> </v>
      </c>
      <c r="L7" s="15">
        <f>IF(Table1[[#This Row],[Zeit LKC]]&gt;0,MIN(Table1[Zeit LKC])/Table1[[#This Row],[Zeit LKC]]*1000,0)</f>
        <v>0</v>
      </c>
      <c r="M7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7" s="15">
        <f>(Table1[[#This Row],[Punkte LKC]]+Table1[[#This Row],[Bonus LKC]])</f>
        <v>0</v>
      </c>
      <c r="O7" s="17" t="str">
        <f>IF(Table1[[#This Row],[Zeit LKC]]&gt;0,_xlfn.RANK.EQ(Table1[[#This Row],[Gesamt LKC]],Table1[Gesamt LKC],0)," ")</f>
        <v xml:space="preserve"> </v>
      </c>
      <c r="P7" s="8">
        <v>4.0752314814814811E-2</v>
      </c>
      <c r="Q7" s="12">
        <f>IF(Table1[[#This Row],[Zeit LSC]]&gt;0,_xlfn.RANK.EQ(Table1[[#This Row],[Punkte LSC]],Table1[Punkte LSC],0)," ")</f>
        <v>7</v>
      </c>
      <c r="R7" s="9">
        <f>IF(Table1[[#This Row],[Zeit LSC]]&gt;0,MIN(Table1[Zeit LSC])/Table1[[#This Row],[Zeit LSC]]*1000,0)</f>
        <v>820.78954842374321</v>
      </c>
      <c r="S7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68</v>
      </c>
      <c r="T7" s="9">
        <f>(Table1[[#This Row],[Punkte LSC]]+Table1[[#This Row],[Bonus LSC]])</f>
        <v>888.78954842374321</v>
      </c>
      <c r="U7" s="14">
        <f>IF(Table1[[#This Row],[Zeit LSC]]&gt;0,_xlfn.RANK.EQ(Table1[[#This Row],[Gesamt LSC]],Table1[Gesamt LSC],0)," ")</f>
        <v>5</v>
      </c>
      <c r="V7" s="22">
        <f t="shared" si="1"/>
        <v>888.78954842374321</v>
      </c>
      <c r="W7" s="13"/>
      <c r="X7" s="11" t="str">
        <f>IF(Table1[[#This Row],[Zeit S&amp;R]]&gt;0,_xlfn.RANK.EQ(Table1[[#This Row],[Punkte S&amp;R]],Table1[Punkte S&amp;R],0)," ")</f>
        <v xml:space="preserve"> </v>
      </c>
      <c r="Y7" s="9">
        <f>IF(Table1[[#This Row],[Zeit S&amp;R]]&gt;0,MIN(Table1[Zeit S&amp;R])/Table1[[#This Row],[Zeit S&amp;R]]*1000,0)</f>
        <v>0</v>
      </c>
      <c r="Z7" s="7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7" s="9">
        <f>(Table1[[#This Row],[Punkte S&amp;R]]+Table1[[#This Row],[Bonus S&amp;R]])</f>
        <v>0</v>
      </c>
      <c r="AB7" s="14" t="str">
        <f>IF(Table1[[#This Row],[Zeit S&amp;R]]&gt;0,_xlfn.RANK.EQ(Table1[[#This Row],[Gesamt S&amp;R]],Table1[Gesamt S&amp;R],0)," ")</f>
        <v xml:space="preserve"> </v>
      </c>
      <c r="AC7" s="8"/>
      <c r="AD7" s="14" t="str">
        <f>IF(Table1[[#This Row],[Zeit LC]]&gt;0,_xlfn.RANK.EQ(Table1[[#This Row],[Punkte LC]],Table1[Punkte LC],0)," ")</f>
        <v xml:space="preserve"> </v>
      </c>
      <c r="AE7" s="9">
        <f>IF(Table1[[#This Row],[Zeit LC]]&gt;0,MIN(Table1[Zeit LC])/Table1[[#This Row],[Zeit LC]]*1000,0)</f>
        <v>0</v>
      </c>
      <c r="AF7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7" s="9">
        <f>(Table1[[#This Row],[Punkte LC]]+Table1[[#This Row],[Bonus LC]])</f>
        <v>0</v>
      </c>
      <c r="AH7" s="14" t="str">
        <f>IF(Table1[[#This Row],[Zeit LC]]&gt;0,_xlfn.RANK.EQ(Table1[[#This Row],[Gesamt LC]],Table1[Gesamt LC],0)," ")</f>
        <v xml:space="preserve"> </v>
      </c>
      <c r="AI7" s="22">
        <f t="shared" si="2"/>
        <v>0</v>
      </c>
      <c r="AJ7" s="13"/>
      <c r="AK7" s="11" t="str">
        <f>IF(Table1[[#This Row],[Zeit BZF]]&gt;0,_xlfn.RANK.EQ(Table1[[#This Row],[Punkte BZF]],Table1[Punkte BZF],0)," ")</f>
        <v xml:space="preserve"> </v>
      </c>
      <c r="AL7" s="9">
        <f>IF(Table1[[#This Row],[Zeit BZF]]&gt;0,MIN(Table1[Zeit BZF])/Table1[[#This Row],[Zeit BZF]]*1000,0)</f>
        <v>0</v>
      </c>
      <c r="AM7" s="7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7" s="9">
        <f>(Table1[[#This Row],[Punkte BZF]]+Table1[[#This Row],[Bonus BZF]])</f>
        <v>0</v>
      </c>
      <c r="AO7" s="14" t="str">
        <f>IF(Table1[[#This Row],[Zeit BZF]]&gt;0,_xlfn.RANK.EQ(Table1[[#This Row],[Gesamt BZF]],Table1[Gesamt BZF],0)," ")</f>
        <v xml:space="preserve"> </v>
      </c>
      <c r="AP7" s="13"/>
      <c r="AQ7" s="11" t="str">
        <f>IF(Table1[[#This Row],[Zeit EZF]]&gt;0,_xlfn.RANK.EQ(Table1[[#This Row],[Punkte EZF]],Table1[Punkte EZF],0)," ")</f>
        <v xml:space="preserve"> </v>
      </c>
      <c r="AR7" s="9">
        <f>IF(Table1[[#This Row],[Zeit EZF]]&gt;0,MIN(Table1[Zeit EZF])/Table1[[#This Row],[Zeit EZF]]*1000,0)</f>
        <v>0</v>
      </c>
      <c r="AS7" s="7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7" s="9">
        <f>(Table1[[#This Row],[Punkte EZF]]+Table1[[#This Row],[Bonus EZF]])</f>
        <v>0</v>
      </c>
      <c r="AU7" s="14" t="str">
        <f>IF(Table1[[#This Row],[Zeit EZF]]&gt;0,_xlfn.RANK.EQ(Table1[[#This Row],[Gesamt EZF]],Table1[Gesamt EZF],0)," ")</f>
        <v xml:space="preserve"> </v>
      </c>
      <c r="AV7" s="22">
        <f t="shared" si="3"/>
        <v>0</v>
      </c>
    </row>
    <row r="8" spans="1:48" x14ac:dyDescent="0.25">
      <c r="A8" s="1" t="s">
        <v>75</v>
      </c>
      <c r="B8" s="1" t="s">
        <v>76</v>
      </c>
      <c r="C8" s="5"/>
      <c r="D8" s="5">
        <v>1987</v>
      </c>
      <c r="E8" s="6">
        <f>IF(Table1[[#This Row],[JG]],2018-Table1[[#This Row],[JG]],0)</f>
        <v>31</v>
      </c>
      <c r="F8" s="5"/>
      <c r="G8" s="5"/>
      <c r="H8" s="23">
        <f t="shared" si="0"/>
        <v>843.30318062445281</v>
      </c>
      <c r="I8" s="24">
        <f>_xlfn.RANK.EQ(Table1[[#This Row],[Gesamtpunkte]],Table1[Gesamtpunkte],0)</f>
        <v>6</v>
      </c>
      <c r="J8" s="8">
        <v>3.4745370370370371E-2</v>
      </c>
      <c r="K8" s="5">
        <f>IF(Table1[[#This Row],[Zeit LKC]]&gt;0,_xlfn.RANK.EQ(Table1[[#This Row],[Punkte LKC]],Table1[Punkte LKC],0)," ")</f>
        <v>4</v>
      </c>
      <c r="L8" s="15">
        <f>IF(Table1[[#This Row],[Zeit LKC]]&gt;0,MIN(Table1[Zeit LKC])/Table1[[#This Row],[Zeit LKC]]*1000,0)</f>
        <v>790.13990672884734</v>
      </c>
      <c r="M8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8" s="15">
        <f>(Table1[[#This Row],[Punkte LKC]]+Table1[[#This Row],[Bonus LKC]])</f>
        <v>790.13990672884734</v>
      </c>
      <c r="O8" s="17">
        <f>IF(Table1[[#This Row],[Zeit LKC]]&gt;0,_xlfn.RANK.EQ(Table1[[#This Row],[Gesamt LKC]],Table1[Gesamt LKC],0)," ")</f>
        <v>4</v>
      </c>
      <c r="P8" s="8">
        <v>3.9664351851851853E-2</v>
      </c>
      <c r="Q8" s="12">
        <f>IF(Table1[[#This Row],[Zeit LSC]]&gt;0,_xlfn.RANK.EQ(Table1[[#This Row],[Punkte LSC]],Table1[Punkte LSC],0)," ")</f>
        <v>5</v>
      </c>
      <c r="R8" s="9">
        <f>IF(Table1[[#This Row],[Zeit LSC]]&gt;0,MIN(Table1[Zeit LSC])/Table1[[#This Row],[Zeit LSC]]*1000,0)</f>
        <v>843.30318062445281</v>
      </c>
      <c r="S8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8" s="9">
        <f>(Table1[[#This Row],[Punkte LSC]]+Table1[[#This Row],[Bonus LSC]])</f>
        <v>843.30318062445281</v>
      </c>
      <c r="U8" s="14">
        <f>IF(Table1[[#This Row],[Zeit LSC]]&gt;0,_xlfn.RANK.EQ(Table1[[#This Row],[Gesamt LSC]],Table1[Gesamt LSC],0)," ")</f>
        <v>6</v>
      </c>
      <c r="V8" s="22">
        <f t="shared" si="1"/>
        <v>843.30318062445281</v>
      </c>
      <c r="W8" s="13"/>
      <c r="X8" s="11" t="str">
        <f>IF(Table1[[#This Row],[Zeit S&amp;R]]&gt;0,_xlfn.RANK.EQ(Table1[[#This Row],[Punkte S&amp;R]],Table1[Punkte S&amp;R],0)," ")</f>
        <v xml:space="preserve"> </v>
      </c>
      <c r="Y8" s="9">
        <f>IF(Table1[[#This Row],[Zeit S&amp;R]]&gt;0,MIN(Table1[Zeit S&amp;R])/Table1[[#This Row],[Zeit S&amp;R]]*1000,0)</f>
        <v>0</v>
      </c>
      <c r="Z8" s="7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8" s="9">
        <f>(Table1[[#This Row],[Punkte S&amp;R]]+Table1[[#This Row],[Bonus S&amp;R]])</f>
        <v>0</v>
      </c>
      <c r="AB8" s="14" t="str">
        <f>IF(Table1[[#This Row],[Zeit S&amp;R]]&gt;0,_xlfn.RANK.EQ(Table1[[#This Row],[Gesamt S&amp;R]],Table1[Gesamt S&amp;R],0)," ")</f>
        <v xml:space="preserve"> </v>
      </c>
      <c r="AC8" s="8"/>
      <c r="AD8" s="14" t="str">
        <f>IF(Table1[[#This Row],[Zeit LC]]&gt;0,_xlfn.RANK.EQ(Table1[[#This Row],[Punkte LC]],Table1[Punkte LC],0)," ")</f>
        <v xml:space="preserve"> </v>
      </c>
      <c r="AE8" s="9">
        <f>IF(Table1[[#This Row],[Zeit LC]]&gt;0,MIN(Table1[Zeit LC])/Table1[[#This Row],[Zeit LC]]*1000,0)</f>
        <v>0</v>
      </c>
      <c r="AF8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8" s="9">
        <f>(Table1[[#This Row],[Punkte LC]]+Table1[[#This Row],[Bonus LC]])</f>
        <v>0</v>
      </c>
      <c r="AH8" s="14" t="str">
        <f>IF(Table1[[#This Row],[Zeit LC]]&gt;0,_xlfn.RANK.EQ(Table1[[#This Row],[Gesamt LC]],Table1[Gesamt LC],0)," ")</f>
        <v xml:space="preserve"> </v>
      </c>
      <c r="AI8" s="22">
        <f t="shared" si="2"/>
        <v>0</v>
      </c>
      <c r="AJ8" s="13"/>
      <c r="AK8" s="11" t="str">
        <f>IF(Table1[[#This Row],[Zeit BZF]]&gt;0,_xlfn.RANK.EQ(Table1[[#This Row],[Punkte BZF]],Table1[Punkte BZF],0)," ")</f>
        <v xml:space="preserve"> </v>
      </c>
      <c r="AL8" s="9">
        <f>IF(Table1[[#This Row],[Zeit BZF]]&gt;0,MIN(Table1[Zeit BZF])/Table1[[#This Row],[Zeit BZF]]*1000,0)</f>
        <v>0</v>
      </c>
      <c r="AM8" s="7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8" s="9">
        <f>(Table1[[#This Row],[Punkte BZF]]+Table1[[#This Row],[Bonus BZF]])</f>
        <v>0</v>
      </c>
      <c r="AO8" s="14" t="str">
        <f>IF(Table1[[#This Row],[Zeit BZF]]&gt;0,_xlfn.RANK.EQ(Table1[[#This Row],[Gesamt BZF]],Table1[Gesamt BZF],0)," ")</f>
        <v xml:space="preserve"> </v>
      </c>
      <c r="AP8" s="13"/>
      <c r="AQ8" s="11" t="str">
        <f>IF(Table1[[#This Row],[Zeit EZF]]&gt;0,_xlfn.RANK.EQ(Table1[[#This Row],[Punkte EZF]],Table1[Punkte EZF],0)," ")</f>
        <v xml:space="preserve"> </v>
      </c>
      <c r="AR8" s="9">
        <f>IF(Table1[[#This Row],[Zeit EZF]]&gt;0,MIN(Table1[Zeit EZF])/Table1[[#This Row],[Zeit EZF]]*1000,0)</f>
        <v>0</v>
      </c>
      <c r="AS8" s="7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8" s="9">
        <f>(Table1[[#This Row],[Punkte EZF]]+Table1[[#This Row],[Bonus EZF]])</f>
        <v>0</v>
      </c>
      <c r="AU8" s="14" t="str">
        <f>IF(Table1[[#This Row],[Zeit EZF]]&gt;0,_xlfn.RANK.EQ(Table1[[#This Row],[Gesamt EZF]],Table1[Gesamt EZF],0)," ")</f>
        <v xml:space="preserve"> </v>
      </c>
      <c r="AV8" s="22">
        <f t="shared" si="3"/>
        <v>0</v>
      </c>
    </row>
    <row r="9" spans="1:48" x14ac:dyDescent="0.25">
      <c r="A9" s="4" t="s">
        <v>45</v>
      </c>
      <c r="B9" s="4" t="s">
        <v>46</v>
      </c>
      <c r="C9" s="5"/>
      <c r="D9" s="5">
        <v>1992</v>
      </c>
      <c r="E9" s="6">
        <f>IF(Table1[[#This Row],[JG]],2018-Table1[[#This Row],[JG]],0)</f>
        <v>26</v>
      </c>
      <c r="F9" s="5"/>
      <c r="G9" s="5"/>
      <c r="H9" s="23">
        <f t="shared" si="0"/>
        <v>834.29561200923786</v>
      </c>
      <c r="I9" s="25">
        <f>_xlfn.RANK.EQ(Table1[[#This Row],[Gesamtpunkte]],Table1[Gesamtpunkte],0)</f>
        <v>7</v>
      </c>
      <c r="J9" s="13"/>
      <c r="K9" s="6" t="str">
        <f>IF(Table1[[#This Row],[Zeit LKC]]&gt;0,_xlfn.RANK.EQ(Table1[[#This Row],[Punkte LKC]],Table1[Punkte LKC],0)," ")</f>
        <v xml:space="preserve"> </v>
      </c>
      <c r="L9" s="15">
        <f>IF(Table1[[#This Row],[Zeit LKC]]&gt;0,MIN(Table1[Zeit LKC])/Table1[[#This Row],[Zeit LKC]]*1000,0)</f>
        <v>0</v>
      </c>
      <c r="M9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9" s="18">
        <f>(Table1[[#This Row],[Punkte LKC]]+Table1[[#This Row],[Bonus LKC]])</f>
        <v>0</v>
      </c>
      <c r="O9" s="17" t="str">
        <f>IF(Table1[[#This Row],[Zeit LKC]]&gt;0,_xlfn.RANK.EQ(Table1[[#This Row],[Gesamt LKC]],Table1[Gesamt LKC],0)," ")</f>
        <v xml:space="preserve"> </v>
      </c>
      <c r="P9" s="13">
        <v>4.0092592592592589E-2</v>
      </c>
      <c r="Q9" s="19">
        <f>IF(Table1[[#This Row],[Zeit LSC]]&gt;0,_xlfn.RANK.EQ(Table1[[#This Row],[Punkte LSC]],Table1[Punkte LSC],0)," ")</f>
        <v>6</v>
      </c>
      <c r="R9" s="9">
        <f>IF(Table1[[#This Row],[Zeit LSC]]&gt;0,MIN(Table1[Zeit LSC])/Table1[[#This Row],[Zeit LSC]]*1000,0)</f>
        <v>834.29561200923786</v>
      </c>
      <c r="S9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9" s="9">
        <f>(Table1[[#This Row],[Punkte LSC]]+Table1[[#This Row],[Bonus LSC]])</f>
        <v>834.29561200923786</v>
      </c>
      <c r="U9" s="20">
        <f>IF(Table1[[#This Row],[Zeit LSC]]&gt;0,_xlfn.RANK.EQ(Table1[[#This Row],[Gesamt LSC]],Table1[Gesamt LSC],0)," ")</f>
        <v>7</v>
      </c>
      <c r="V9" s="22">
        <f t="shared" si="1"/>
        <v>834.29561200923786</v>
      </c>
      <c r="W9" s="13"/>
      <c r="X9" s="11" t="str">
        <f>IF(Table1[[#This Row],[Zeit S&amp;R]]&gt;0,_xlfn.RANK.EQ(Table1[[#This Row],[Punkte S&amp;R]],Table1[Punkte S&amp;R],0)," ")</f>
        <v xml:space="preserve"> </v>
      </c>
      <c r="Y9" s="9">
        <f>IF(Table1[[#This Row],[Zeit S&amp;R]]&gt;0,MIN(Table1[Zeit S&amp;R])/Table1[[#This Row],[Zeit S&amp;R]]*1000,0)</f>
        <v>0</v>
      </c>
      <c r="Z9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9" s="9">
        <f>(Table1[[#This Row],[Punkte S&amp;R]]+Table1[[#This Row],[Bonus S&amp;R]])</f>
        <v>0</v>
      </c>
      <c r="AB9" s="20" t="str">
        <f>IF(Table1[[#This Row],[Zeit S&amp;R]]&gt;0,_xlfn.RANK.EQ(Table1[[#This Row],[Gesamt S&amp;R]],Table1[Gesamt S&amp;R],0)," ")</f>
        <v xml:space="preserve"> </v>
      </c>
      <c r="AC9" s="13"/>
      <c r="AD9" s="20" t="str">
        <f>IF(Table1[[#This Row],[Zeit LC]]&gt;0,_xlfn.RANK.EQ(Table1[[#This Row],[Punkte LC]],Table1[Punkte LC],0)," ")</f>
        <v xml:space="preserve"> </v>
      </c>
      <c r="AE9" s="9">
        <f>IF(Table1[[#This Row],[Zeit LC]]&gt;0,MIN(Table1[Zeit LC])/Table1[[#This Row],[Zeit LC]]*1000,0)</f>
        <v>0</v>
      </c>
      <c r="AF9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9" s="9">
        <f>(Table1[[#This Row],[Punkte LC]]+Table1[[#This Row],[Bonus LC]])</f>
        <v>0</v>
      </c>
      <c r="AH9" s="20" t="str">
        <f>IF(Table1[[#This Row],[Zeit LC]]&gt;0,_xlfn.RANK.EQ(Table1[[#This Row],[Gesamt LC]],Table1[Gesamt LC],0)," ")</f>
        <v xml:space="preserve"> </v>
      </c>
      <c r="AI9" s="22">
        <f t="shared" si="2"/>
        <v>0</v>
      </c>
      <c r="AJ9" s="13"/>
      <c r="AK9" s="11" t="str">
        <f>IF(Table1[[#This Row],[Zeit BZF]]&gt;0,_xlfn.RANK.EQ(Table1[[#This Row],[Punkte BZF]],Table1[Punkte BZF],0)," ")</f>
        <v xml:space="preserve"> </v>
      </c>
      <c r="AL9" s="9">
        <f>IF(Table1[[#This Row],[Zeit BZF]]&gt;0,MIN(Table1[Zeit BZF])/Table1[[#This Row],[Zeit BZF]]*1000,0)</f>
        <v>0</v>
      </c>
      <c r="AM9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9" s="9">
        <f>(Table1[[#This Row],[Punkte BZF]]+Table1[[#This Row],[Bonus BZF]])</f>
        <v>0</v>
      </c>
      <c r="AO9" s="20" t="str">
        <f>IF(Table1[[#This Row],[Zeit BZF]]&gt;0,_xlfn.RANK.EQ(Table1[[#This Row],[Gesamt BZF]],Table1[Gesamt BZF],0)," ")</f>
        <v xml:space="preserve"> </v>
      </c>
      <c r="AP9" s="13"/>
      <c r="AQ9" s="11" t="str">
        <f>IF(Table1[[#This Row],[Zeit EZF]]&gt;0,_xlfn.RANK.EQ(Table1[[#This Row],[Punkte EZF]],Table1[Punkte EZF],0)," ")</f>
        <v xml:space="preserve"> </v>
      </c>
      <c r="AR9" s="9">
        <f>IF(Table1[[#This Row],[Zeit EZF]]&gt;0,MIN(Table1[Zeit EZF])/Table1[[#This Row],[Zeit EZF]]*1000,0)</f>
        <v>0</v>
      </c>
      <c r="AS9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9" s="9">
        <f>(Table1[[#This Row],[Punkte EZF]]+Table1[[#This Row],[Bonus EZF]])</f>
        <v>0</v>
      </c>
      <c r="AU9" s="20" t="str">
        <f>IF(Table1[[#This Row],[Zeit EZF]]&gt;0,_xlfn.RANK.EQ(Table1[[#This Row],[Gesamt EZF]],Table1[Gesamt EZF],0)," ")</f>
        <v xml:space="preserve"> </v>
      </c>
      <c r="AV9" s="22">
        <f t="shared" si="3"/>
        <v>0</v>
      </c>
    </row>
    <row r="10" spans="1:48" x14ac:dyDescent="0.25">
      <c r="A10" s="4" t="s">
        <v>38</v>
      </c>
      <c r="B10" s="4" t="s">
        <v>39</v>
      </c>
      <c r="C10" s="5"/>
      <c r="D10" s="5">
        <v>1986</v>
      </c>
      <c r="E10" s="6">
        <f>IF(Table1[[#This Row],[JG]],2018-Table1[[#This Row],[JG]],0)</f>
        <v>32</v>
      </c>
      <c r="F10" s="5"/>
      <c r="G10" s="5"/>
      <c r="H10" s="23">
        <f t="shared" si="0"/>
        <v>814.56043956043959</v>
      </c>
      <c r="I10" s="24">
        <f>_xlfn.RANK.EQ(Table1[[#This Row],[Gesamtpunkte]],Table1[Gesamtpunkte],0)</f>
        <v>8</v>
      </c>
      <c r="J10" s="8">
        <v>3.3703703703703701E-2</v>
      </c>
      <c r="K10" s="5">
        <f>IF(Table1[[#This Row],[Zeit LKC]]&gt;0,_xlfn.RANK.EQ(Table1[[#This Row],[Punkte LKC]],Table1[Punkte LKC],0)," ")</f>
        <v>3</v>
      </c>
      <c r="L10" s="15">
        <f>IF(Table1[[#This Row],[Zeit LKC]]&gt;0,MIN(Table1[Zeit LKC])/Table1[[#This Row],[Zeit LKC]]*1000,0)</f>
        <v>814.56043956043959</v>
      </c>
      <c r="M10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10" s="15">
        <f>(Table1[[#This Row],[Punkte LKC]]+Table1[[#This Row],[Bonus LKC]])</f>
        <v>814.56043956043959</v>
      </c>
      <c r="O10" s="17">
        <f>IF(Table1[[#This Row],[Zeit LKC]]&gt;0,_xlfn.RANK.EQ(Table1[[#This Row],[Gesamt LKC]],Table1[Gesamt LKC],0)," ")</f>
        <v>3</v>
      </c>
      <c r="P10" s="8"/>
      <c r="Q10" s="12" t="str">
        <f>IF(Table1[[#This Row],[Zeit LSC]]&gt;0,_xlfn.RANK.EQ(Table1[[#This Row],[Punkte LSC]],Table1[Punkte LSC],0)," ")</f>
        <v xml:space="preserve"> </v>
      </c>
      <c r="R10" s="9">
        <f>IF(Table1[[#This Row],[Zeit LSC]]&gt;0,MIN(Table1[Zeit LSC])/Table1[[#This Row],[Zeit LSC]]*1000,0)</f>
        <v>0</v>
      </c>
      <c r="S10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10" s="9">
        <f>(Table1[[#This Row],[Punkte LSC]]+Table1[[#This Row],[Bonus LSC]])</f>
        <v>0</v>
      </c>
      <c r="U10" s="14" t="str">
        <f>IF(Table1[[#This Row],[Zeit LSC]]&gt;0,_xlfn.RANK.EQ(Table1[[#This Row],[Gesamt LSC]],Table1[Gesamt LSC],0)," ")</f>
        <v xml:space="preserve"> </v>
      </c>
      <c r="V10" s="22">
        <f t="shared" si="1"/>
        <v>814.56043956043959</v>
      </c>
      <c r="W10" s="13"/>
      <c r="X10" s="11" t="str">
        <f>IF(Table1[[#This Row],[Zeit S&amp;R]]&gt;0,_xlfn.RANK.EQ(Table1[[#This Row],[Punkte S&amp;R]],Table1[Punkte S&amp;R],0)," ")</f>
        <v xml:space="preserve"> </v>
      </c>
      <c r="Y10" s="9">
        <f>IF(Table1[[#This Row],[Zeit S&amp;R]]&gt;0,MIN(Table1[Zeit S&amp;R])/Table1[[#This Row],[Zeit S&amp;R]]*1000,0)</f>
        <v>0</v>
      </c>
      <c r="Z10" s="7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10" s="9">
        <f>(Table1[[#This Row],[Punkte S&amp;R]]+Table1[[#This Row],[Bonus S&amp;R]])</f>
        <v>0</v>
      </c>
      <c r="AB10" s="14" t="str">
        <f>IF(Table1[[#This Row],[Zeit S&amp;R]]&gt;0,_xlfn.RANK.EQ(Table1[[#This Row],[Gesamt S&amp;R]],Table1[Gesamt S&amp;R],0)," ")</f>
        <v xml:space="preserve"> </v>
      </c>
      <c r="AC10" s="8"/>
      <c r="AD10" s="14" t="str">
        <f>IF(Table1[[#This Row],[Zeit LC]]&gt;0,_xlfn.RANK.EQ(Table1[[#This Row],[Punkte LC]],Table1[Punkte LC],0)," ")</f>
        <v xml:space="preserve"> </v>
      </c>
      <c r="AE10" s="9">
        <f>IF(Table1[[#This Row],[Zeit LC]]&gt;0,MIN(Table1[Zeit LC])/Table1[[#This Row],[Zeit LC]]*1000,0)</f>
        <v>0</v>
      </c>
      <c r="AF10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10" s="9">
        <f>(Table1[[#This Row],[Punkte LC]]+Table1[[#This Row],[Bonus LC]])</f>
        <v>0</v>
      </c>
      <c r="AH10" s="14" t="str">
        <f>IF(Table1[[#This Row],[Zeit LC]]&gt;0,_xlfn.RANK.EQ(Table1[[#This Row],[Gesamt LC]],Table1[Gesamt LC],0)," ")</f>
        <v xml:space="preserve"> </v>
      </c>
      <c r="AI10" s="22">
        <f t="shared" si="2"/>
        <v>0</v>
      </c>
      <c r="AJ10" s="13"/>
      <c r="AK10" s="11" t="str">
        <f>IF(Table1[[#This Row],[Zeit BZF]]&gt;0,_xlfn.RANK.EQ(Table1[[#This Row],[Punkte BZF]],Table1[Punkte BZF],0)," ")</f>
        <v xml:space="preserve"> </v>
      </c>
      <c r="AL10" s="9">
        <f>IF(Table1[[#This Row],[Zeit BZF]]&gt;0,MIN(Table1[Zeit BZF])/Table1[[#This Row],[Zeit BZF]]*1000,0)</f>
        <v>0</v>
      </c>
      <c r="AM10" s="7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10" s="9">
        <f>(Table1[[#This Row],[Punkte BZF]]+Table1[[#This Row],[Bonus BZF]])</f>
        <v>0</v>
      </c>
      <c r="AO10" s="14" t="str">
        <f>IF(Table1[[#This Row],[Zeit BZF]]&gt;0,_xlfn.RANK.EQ(Table1[[#This Row],[Gesamt BZF]],Table1[Gesamt BZF],0)," ")</f>
        <v xml:space="preserve"> </v>
      </c>
      <c r="AP10" s="13"/>
      <c r="AQ10" s="11" t="str">
        <f>IF(Table1[[#This Row],[Zeit EZF]]&gt;0,_xlfn.RANK.EQ(Table1[[#This Row],[Punkte EZF]],Table1[Punkte EZF],0)," ")</f>
        <v xml:space="preserve"> </v>
      </c>
      <c r="AR10" s="9">
        <f>IF(Table1[[#This Row],[Zeit EZF]]&gt;0,MIN(Table1[Zeit EZF])/Table1[[#This Row],[Zeit EZF]]*1000,0)</f>
        <v>0</v>
      </c>
      <c r="AS10" s="7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10" s="9">
        <f>(Table1[[#This Row],[Punkte EZF]]+Table1[[#This Row],[Bonus EZF]])</f>
        <v>0</v>
      </c>
      <c r="AU10" s="14" t="str">
        <f>IF(Table1[[#This Row],[Zeit EZF]]&gt;0,_xlfn.RANK.EQ(Table1[[#This Row],[Gesamt EZF]],Table1[Gesamt EZF],0)," ")</f>
        <v xml:space="preserve"> </v>
      </c>
      <c r="AV10" s="22">
        <f t="shared" si="3"/>
        <v>0</v>
      </c>
    </row>
    <row r="11" spans="1:48" x14ac:dyDescent="0.25">
      <c r="A11" s="4" t="s">
        <v>47</v>
      </c>
      <c r="B11" s="4" t="s">
        <v>48</v>
      </c>
      <c r="C11" s="5"/>
      <c r="D11" s="5">
        <v>1990</v>
      </c>
      <c r="E11" s="6">
        <f>IF(Table1[[#This Row],[JG]],2018-Table1[[#This Row],[JG]],0)</f>
        <v>28</v>
      </c>
      <c r="F11" s="5"/>
      <c r="G11" s="5"/>
      <c r="H11" s="23">
        <f t="shared" si="0"/>
        <v>752.01665365599786</v>
      </c>
      <c r="I11" s="25">
        <f>_xlfn.RANK.EQ(Table1[[#This Row],[Gesamtpunkte]],Table1[Gesamtpunkte],0)</f>
        <v>9</v>
      </c>
      <c r="J11" s="13"/>
      <c r="K11" s="6" t="str">
        <f>IF(Table1[[#This Row],[Zeit LKC]]&gt;0,_xlfn.RANK.EQ(Table1[[#This Row],[Punkte LKC]],Table1[Punkte LKC],0)," ")</f>
        <v xml:space="preserve"> </v>
      </c>
      <c r="L11" s="15">
        <f>IF(Table1[[#This Row],[Zeit LKC]]&gt;0,MIN(Table1[Zeit LKC])/Table1[[#This Row],[Zeit LKC]]*1000,0)</f>
        <v>0</v>
      </c>
      <c r="M11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11" s="18">
        <f>(Table1[[#This Row],[Punkte LKC]]+Table1[[#This Row],[Bonus LKC]])</f>
        <v>0</v>
      </c>
      <c r="O11" s="17" t="str">
        <f>IF(Table1[[#This Row],[Zeit LKC]]&gt;0,_xlfn.RANK.EQ(Table1[[#This Row],[Gesamt LKC]],Table1[Gesamt LKC],0)," ")</f>
        <v xml:space="preserve"> </v>
      </c>
      <c r="P11" s="13">
        <v>4.447916666666666E-2</v>
      </c>
      <c r="Q11" s="19">
        <f>IF(Table1[[#This Row],[Zeit LSC]]&gt;0,_xlfn.RANK.EQ(Table1[[#This Row],[Punkte LSC]],Table1[Punkte LSC],0)," ")</f>
        <v>8</v>
      </c>
      <c r="R11" s="9">
        <f>IF(Table1[[#This Row],[Zeit LSC]]&gt;0,MIN(Table1[Zeit LSC])/Table1[[#This Row],[Zeit LSC]]*1000,0)</f>
        <v>752.01665365599786</v>
      </c>
      <c r="S11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11" s="9">
        <f>(Table1[[#This Row],[Punkte LSC]]+Table1[[#This Row],[Bonus LSC]])</f>
        <v>752.01665365599786</v>
      </c>
      <c r="U11" s="20">
        <f>IF(Table1[[#This Row],[Zeit LSC]]&gt;0,_xlfn.RANK.EQ(Table1[[#This Row],[Gesamt LSC]],Table1[Gesamt LSC],0)," ")</f>
        <v>8</v>
      </c>
      <c r="V11" s="22">
        <f t="shared" si="1"/>
        <v>752.01665365599786</v>
      </c>
      <c r="W11" s="13"/>
      <c r="X11" s="11" t="str">
        <f>IF(Table1[[#This Row],[Zeit S&amp;R]]&gt;0,_xlfn.RANK.EQ(Table1[[#This Row],[Punkte S&amp;R]],Table1[Punkte S&amp;R],0)," ")</f>
        <v xml:space="preserve"> </v>
      </c>
      <c r="Y11" s="9">
        <f>IF(Table1[[#This Row],[Zeit S&amp;R]]&gt;0,MIN(Table1[Zeit S&amp;R])/Table1[[#This Row],[Zeit S&amp;R]]*1000,0)</f>
        <v>0</v>
      </c>
      <c r="Z11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11" s="9">
        <f>(Table1[[#This Row],[Punkte S&amp;R]]+Table1[[#This Row],[Bonus S&amp;R]])</f>
        <v>0</v>
      </c>
      <c r="AB11" s="20" t="str">
        <f>IF(Table1[[#This Row],[Zeit S&amp;R]]&gt;0,_xlfn.RANK.EQ(Table1[[#This Row],[Gesamt S&amp;R]],Table1[Gesamt S&amp;R],0)," ")</f>
        <v xml:space="preserve"> </v>
      </c>
      <c r="AC11" s="13"/>
      <c r="AD11" s="20" t="str">
        <f>IF(Table1[[#This Row],[Zeit LC]]&gt;0,_xlfn.RANK.EQ(Table1[[#This Row],[Punkte LC]],Table1[Punkte LC],0)," ")</f>
        <v xml:space="preserve"> </v>
      </c>
      <c r="AE11" s="9">
        <f>IF(Table1[[#This Row],[Zeit LC]]&gt;0,MIN(Table1[Zeit LC])/Table1[[#This Row],[Zeit LC]]*1000,0)</f>
        <v>0</v>
      </c>
      <c r="AF11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11" s="9">
        <f>(Table1[[#This Row],[Punkte LC]]+Table1[[#This Row],[Bonus LC]])</f>
        <v>0</v>
      </c>
      <c r="AH11" s="20" t="str">
        <f>IF(Table1[[#This Row],[Zeit LC]]&gt;0,_xlfn.RANK.EQ(Table1[[#This Row],[Gesamt LC]],Table1[Gesamt LC],0)," ")</f>
        <v xml:space="preserve"> </v>
      </c>
      <c r="AI11" s="22">
        <f t="shared" si="2"/>
        <v>0</v>
      </c>
      <c r="AJ11" s="13"/>
      <c r="AK11" s="11" t="str">
        <f>IF(Table1[[#This Row],[Zeit BZF]]&gt;0,_xlfn.RANK.EQ(Table1[[#This Row],[Punkte BZF]],Table1[Punkte BZF],0)," ")</f>
        <v xml:space="preserve"> </v>
      </c>
      <c r="AL11" s="9">
        <f>IF(Table1[[#This Row],[Zeit BZF]]&gt;0,MIN(Table1[Zeit BZF])/Table1[[#This Row],[Zeit BZF]]*1000,0)</f>
        <v>0</v>
      </c>
      <c r="AM11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11" s="9">
        <f>(Table1[[#This Row],[Punkte BZF]]+Table1[[#This Row],[Bonus BZF]])</f>
        <v>0</v>
      </c>
      <c r="AO11" s="20" t="str">
        <f>IF(Table1[[#This Row],[Zeit BZF]]&gt;0,_xlfn.RANK.EQ(Table1[[#This Row],[Gesamt BZF]],Table1[Gesamt BZF],0)," ")</f>
        <v xml:space="preserve"> </v>
      </c>
      <c r="AP11" s="13"/>
      <c r="AQ11" s="11" t="str">
        <f>IF(Table1[[#This Row],[Zeit EZF]]&gt;0,_xlfn.RANK.EQ(Table1[[#This Row],[Punkte EZF]],Table1[Punkte EZF],0)," ")</f>
        <v xml:space="preserve"> </v>
      </c>
      <c r="AR11" s="9">
        <f>IF(Table1[[#This Row],[Zeit EZF]]&gt;0,MIN(Table1[Zeit EZF])/Table1[[#This Row],[Zeit EZF]]*1000,0)</f>
        <v>0</v>
      </c>
      <c r="AS11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11" s="9">
        <f>(Table1[[#This Row],[Punkte EZF]]+Table1[[#This Row],[Bonus EZF]])</f>
        <v>0</v>
      </c>
      <c r="AU11" s="20" t="str">
        <f>IF(Table1[[#This Row],[Zeit EZF]]&gt;0,_xlfn.RANK.EQ(Table1[[#This Row],[Gesamt EZF]],Table1[Gesamt EZF],0)," ")</f>
        <v xml:space="preserve"> </v>
      </c>
      <c r="AV11" s="22">
        <f t="shared" si="3"/>
        <v>0</v>
      </c>
    </row>
    <row r="12" spans="1:48" x14ac:dyDescent="0.25">
      <c r="A12" s="4" t="s">
        <v>49</v>
      </c>
      <c r="B12" s="4" t="s">
        <v>50</v>
      </c>
      <c r="C12" s="5"/>
      <c r="D12" s="5">
        <v>1988</v>
      </c>
      <c r="E12" s="6">
        <f>IF(Table1[[#This Row],[JG]],2018-Table1[[#This Row],[JG]],0)</f>
        <v>30</v>
      </c>
      <c r="F12" s="5"/>
      <c r="G12" s="5" t="s">
        <v>44</v>
      </c>
      <c r="H12" s="23">
        <f t="shared" si="0"/>
        <v>735.55612115041981</v>
      </c>
      <c r="I12" s="24">
        <f>_xlfn.RANK.EQ(Table1[[#This Row],[Gesamtpunkte]],Table1[Gesamtpunkte],0)</f>
        <v>10</v>
      </c>
      <c r="J12" s="8"/>
      <c r="K12" s="5" t="str">
        <f>IF(Table1[[#This Row],[Zeit LKC]]&gt;0,_xlfn.RANK.EQ(Table1[[#This Row],[Punkte LKC]],Table1[Punkte LKC],0)," ")</f>
        <v xml:space="preserve"> </v>
      </c>
      <c r="L12" s="15">
        <f>IF(Table1[[#This Row],[Zeit LKC]]&gt;0,MIN(Table1[Zeit LKC])/Table1[[#This Row],[Zeit LKC]]*1000,0)</f>
        <v>0</v>
      </c>
      <c r="M12" s="16">
        <f>IF(Table1[[#This Row],[Zeit LKC]]&gt;0,SUM(IF(Table1[[#This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N12" s="15">
        <f>(Table1[[#This Row],[Punkte LKC]]+Table1[[#This Row],[Bonus LKC]])</f>
        <v>0</v>
      </c>
      <c r="O12" s="17" t="str">
        <f>IF(Table1[[#This Row],[Zeit LKC]]&gt;0,_xlfn.RANK.EQ(Table1[[#This Row],[Gesamt LKC]],Table1[Gesamt LKC],0)," ")</f>
        <v xml:space="preserve"> </v>
      </c>
      <c r="P12" s="13">
        <v>4.5474537037037042E-2</v>
      </c>
      <c r="Q12" s="12">
        <f>IF(Table1[[#This Row],[Zeit LSC]]&gt;0,_xlfn.RANK.EQ(Table1[[#This Row],[Punkte LSC]],Table1[Punkte LSC],0)," ")</f>
        <v>9</v>
      </c>
      <c r="R12" s="9">
        <f>IF(Table1[[#This Row],[Zeit LSC]]&gt;0,MIN(Table1[Zeit LSC])/Table1[[#This Row],[Zeit LSC]]*1000,0)</f>
        <v>735.55612115041981</v>
      </c>
      <c r="S12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T12" s="9">
        <f>(Table1[[#This Row],[Punkte LSC]]+Table1[[#This Row],[Bonus LSC]])</f>
        <v>735.55612115041981</v>
      </c>
      <c r="U12" s="14">
        <f>IF(Table1[[#This Row],[Zeit LSC]]&gt;0,_xlfn.RANK.EQ(Table1[[#This Row],[Gesamt LSC]],Table1[Gesamt LSC],0)," ")</f>
        <v>9</v>
      </c>
      <c r="V12" s="22">
        <f t="shared" si="1"/>
        <v>735.55612115041981</v>
      </c>
      <c r="W12" s="13"/>
      <c r="X12" s="11" t="str">
        <f>IF(Table1[[#This Row],[Zeit S&amp;R]]&gt;0,_xlfn.RANK.EQ(Table1[[#This Row],[Punkte S&amp;R]],Table1[Punkte S&amp;R],0)," ")</f>
        <v xml:space="preserve"> </v>
      </c>
      <c r="Y12" s="9">
        <f>IF(Table1[[#This Row],[Zeit S&amp;R]]&gt;0,MIN(Table1[Zeit S&amp;R])/Table1[[#This Row],[Zeit S&amp;R]]*1000,0)</f>
        <v>0</v>
      </c>
      <c r="Z12" s="7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A12" s="9">
        <f>(Table1[[#This Row],[Punkte S&amp;R]]+Table1[[#This Row],[Bonus S&amp;R]])</f>
        <v>0</v>
      </c>
      <c r="AB12" s="14" t="str">
        <f>IF(Table1[[#This Row],[Zeit S&amp;R]]&gt;0,_xlfn.RANK.EQ(Table1[[#This Row],[Gesamt S&amp;R]],Table1[Gesamt S&amp;R],0)," ")</f>
        <v xml:space="preserve"> </v>
      </c>
      <c r="AC12" s="13"/>
      <c r="AD12" s="14" t="str">
        <f>IF(Table1[[#This Row],[Zeit LC]]&gt;0,_xlfn.RANK.EQ(Table1[[#This Row],[Punkte LC]],Table1[Punkte LC],0)," ")</f>
        <v xml:space="preserve"> </v>
      </c>
      <c r="AE12" s="9">
        <f>IF(Table1[[#This Row],[Zeit LC]]&gt;0,MIN(Table1[Zeit LC])/Table1[[#This Row],[Zeit LC]]*1000,0)</f>
        <v>0</v>
      </c>
      <c r="AF12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G12" s="9">
        <f>(Table1[[#This Row],[Punkte LC]]+Table1[[#This Row],[Bonus LC]])</f>
        <v>0</v>
      </c>
      <c r="AH12" s="14" t="str">
        <f>IF(Table1[[#This Row],[Zeit LC]]&gt;0,_xlfn.RANK.EQ(Table1[[#This Row],[Gesamt LC]],Table1[Gesamt LC],0)," ")</f>
        <v xml:space="preserve"> </v>
      </c>
      <c r="AI12" s="22">
        <f t="shared" si="2"/>
        <v>0</v>
      </c>
      <c r="AJ12" s="13"/>
      <c r="AK12" s="11" t="str">
        <f>IF(Table1[[#This Row],[Zeit BZF]]&gt;0,_xlfn.RANK.EQ(Table1[[#This Row],[Punkte BZF]],Table1[Punkte BZF],0)," ")</f>
        <v xml:space="preserve"> </v>
      </c>
      <c r="AL12" s="9">
        <f>IF(Table1[[#This Row],[Zeit BZF]]&gt;0,MIN(Table1[Zeit BZF])/Table1[[#This Row],[Zeit BZF]]*1000,0)</f>
        <v>0</v>
      </c>
      <c r="AM12" s="7">
        <f>IF(Table1[[#This Row],[Zeit BZF]]&gt;0,SUM(IF(Table1[[#This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N12" s="9">
        <f>(Table1[[#This Row],[Punkte BZF]]+Table1[[#This Row],[Bonus BZF]])</f>
        <v>0</v>
      </c>
      <c r="AO12" s="14" t="str">
        <f>IF(Table1[[#This Row],[Zeit BZF]]&gt;0,_xlfn.RANK.EQ(Table1[[#This Row],[Gesamt BZF]],Table1[Gesamt BZF],0)," ")</f>
        <v xml:space="preserve"> </v>
      </c>
      <c r="AP12" s="13"/>
      <c r="AQ12" s="11" t="str">
        <f>IF(Table1[[#This Row],[Zeit EZF]]&gt;0,_xlfn.RANK.EQ(Table1[[#This Row],[Punkte EZF]],Table1[Punkte EZF],0)," ")</f>
        <v xml:space="preserve"> </v>
      </c>
      <c r="AR12" s="9">
        <f>IF(Table1[[#This Row],[Zeit EZF]]&gt;0,MIN(Table1[Zeit EZF])/Table1[[#This Row],[Zeit EZF]]*1000,0)</f>
        <v>0</v>
      </c>
      <c r="AS12" s="7">
        <f>IF(Table1[[#This Row],[Zeit EZF]]&gt;0,SUM(IF(Table1[[#This Row],[W]]=1,100,0),IF(Table1[[#This Row],[Alter]]&gt;40,(Table1[[#This Row],[Alter]]-40)*4,0),IF(AND(Table1[[#This Row],[Alter]]&lt;20,Table1[[#This Row],[Alter]]&gt;0),(20-Table1[[#This Row],[Alter]])*4,0)),0)</f>
        <v>0</v>
      </c>
      <c r="AT12" s="9">
        <f>(Table1[[#This Row],[Punkte EZF]]+Table1[[#This Row],[Bonus EZF]])</f>
        <v>0</v>
      </c>
      <c r="AU12" s="14" t="str">
        <f>IF(Table1[[#This Row],[Zeit EZF]]&gt;0,_xlfn.RANK.EQ(Table1[[#This Row],[Gesamt EZF]],Table1[Gesamt EZF],0)," ")</f>
        <v xml:space="preserve"> </v>
      </c>
      <c r="AV12" s="22">
        <f t="shared" si="3"/>
        <v>0</v>
      </c>
    </row>
  </sheetData>
  <mergeCells count="7">
    <mergeCell ref="H1:I1"/>
    <mergeCell ref="AP1:AU1"/>
    <mergeCell ref="AJ1:AO1"/>
    <mergeCell ref="P1:U1"/>
    <mergeCell ref="W1:AB1"/>
    <mergeCell ref="AC1:AH1"/>
    <mergeCell ref="J1:O1"/>
  </mergeCells>
  <pageMargins left="0.7" right="0.7" top="0.75" bottom="0.75" header="0.3" footer="0.3"/>
  <pageSetup paperSize="9" scale="73" fitToHeight="0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Karlsruher Lemminge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 Lemming des Jahres 2018 Frauen</dc:title>
  <dc:creator>Matthias Rosenkranz</dc:creator>
  <cp:lastModifiedBy>Matthias Rosenkranz</cp:lastModifiedBy>
  <cp:lastPrinted>2013-11-29T14:15:52Z</cp:lastPrinted>
  <dcterms:created xsi:type="dcterms:W3CDTF">2012-02-13T07:28:10Z</dcterms:created>
  <dcterms:modified xsi:type="dcterms:W3CDTF">2018-02-26T07:16:59Z</dcterms:modified>
</cp:coreProperties>
</file>